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131884e92771e6bb/EXCEL TEMPLATES/"/>
    </mc:Choice>
  </mc:AlternateContent>
  <bookViews>
    <workbookView xWindow="0" yWindow="0" windowWidth="28800" windowHeight="13020"/>
  </bookViews>
  <sheets>
    <sheet name="Practice" sheetId="2" r:id="rId1"/>
    <sheet name="Scored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P22" i="1" s="1"/>
  <c r="P23" i="1" s="1"/>
  <c r="B50" i="1"/>
  <c r="B24" i="1"/>
  <c r="C29" i="1"/>
  <c r="A19" i="1"/>
  <c r="A20" i="1" s="1"/>
  <c r="A21" i="1" s="1"/>
  <c r="A22" i="1" s="1"/>
  <c r="A23" i="1" s="1"/>
  <c r="A18" i="1"/>
  <c r="B23" i="1"/>
  <c r="Q4" i="1"/>
  <c r="J4" i="1"/>
  <c r="H44" i="2"/>
  <c r="H45" i="2" s="1"/>
  <c r="H46" i="2" s="1"/>
  <c r="H47" i="2" s="1"/>
  <c r="H48" i="2" s="1"/>
  <c r="H49" i="2" s="1"/>
  <c r="H50" i="2" s="1"/>
  <c r="H51" i="2" s="1"/>
  <c r="H52" i="2" s="1"/>
  <c r="O43" i="2"/>
  <c r="O44" i="2" s="1"/>
  <c r="O45" i="2" s="1"/>
  <c r="O46" i="2" s="1"/>
  <c r="O47" i="2" s="1"/>
  <c r="O48" i="2" s="1"/>
  <c r="O49" i="2" s="1"/>
  <c r="O50" i="2" s="1"/>
  <c r="O51" i="2" s="1"/>
  <c r="O52" i="2" s="1"/>
  <c r="H43" i="2"/>
  <c r="A43" i="2"/>
  <c r="A44" i="2" s="1"/>
  <c r="A45" i="2" s="1"/>
  <c r="A46" i="2" s="1"/>
  <c r="A47" i="2" s="1"/>
  <c r="A48" i="2" s="1"/>
  <c r="A49" i="2" s="1"/>
  <c r="A50" i="2" s="1"/>
  <c r="A51" i="2" s="1"/>
  <c r="A52" i="2" s="1"/>
  <c r="P42" i="2"/>
  <c r="I42" i="2"/>
  <c r="B42" i="2"/>
  <c r="C30" i="2"/>
  <c r="P23" i="2"/>
  <c r="C20" i="2"/>
  <c r="O19" i="2"/>
  <c r="O20" i="2" s="1"/>
  <c r="O21" i="2" s="1"/>
  <c r="O22" i="2" s="1"/>
  <c r="O23" i="2" s="1"/>
  <c r="O24" i="2" s="1"/>
  <c r="O25" i="2" s="1"/>
  <c r="P18" i="2"/>
  <c r="P44" i="2" s="1"/>
  <c r="B18" i="2"/>
  <c r="B44" i="2" s="1"/>
  <c r="S17" i="2"/>
  <c r="Q17" i="2"/>
  <c r="T17" i="2" s="1"/>
  <c r="P17" i="2"/>
  <c r="P43" i="2" s="1"/>
  <c r="O17" i="2"/>
  <c r="O18" i="2" s="1"/>
  <c r="I17" i="2"/>
  <c r="H17" i="2"/>
  <c r="H18" i="2" s="1"/>
  <c r="H19" i="2" s="1"/>
  <c r="H20" i="2" s="1"/>
  <c r="H21" i="2" s="1"/>
  <c r="H22" i="2" s="1"/>
  <c r="H23" i="2" s="1"/>
  <c r="H24" i="2" s="1"/>
  <c r="H25" i="2" s="1"/>
  <c r="E17" i="2"/>
  <c r="E18" i="2" s="1"/>
  <c r="C17" i="2"/>
  <c r="F17" i="2" s="1"/>
  <c r="B17" i="2"/>
  <c r="B43" i="2" s="1"/>
  <c r="Q16" i="2"/>
  <c r="R16" i="2" s="1"/>
  <c r="R17" i="2" s="1"/>
  <c r="K16" i="2"/>
  <c r="J16" i="2"/>
  <c r="C16" i="2"/>
  <c r="D16" i="2" s="1"/>
  <c r="D17" i="2" s="1"/>
  <c r="C36" i="1" l="1"/>
  <c r="C35" i="1"/>
  <c r="A24" i="1"/>
  <c r="C24" i="1" s="1"/>
  <c r="C23" i="1"/>
  <c r="P24" i="2"/>
  <c r="P49" i="2"/>
  <c r="I18" i="2"/>
  <c r="J17" i="2"/>
  <c r="M17" i="2" s="1"/>
  <c r="I43" i="2"/>
  <c r="Q23" i="2"/>
  <c r="L17" i="2"/>
  <c r="C18" i="2"/>
  <c r="F18" i="2" s="1"/>
  <c r="B19" i="2"/>
  <c r="C29" i="2" s="1"/>
  <c r="C32" i="2" s="1"/>
  <c r="C31" i="2"/>
  <c r="B46" i="2"/>
  <c r="Q18" i="2"/>
  <c r="T18" i="2" s="1"/>
  <c r="S18" i="2"/>
  <c r="S19" i="2" s="1"/>
  <c r="P19" i="2"/>
  <c r="C34" i="2" l="1"/>
  <c r="C39" i="2"/>
  <c r="E19" i="2"/>
  <c r="C37" i="2" s="1"/>
  <c r="P45" i="2"/>
  <c r="Q19" i="2"/>
  <c r="T19" i="2" s="1"/>
  <c r="P20" i="2"/>
  <c r="L18" i="2"/>
  <c r="S20" i="2"/>
  <c r="K17" i="2"/>
  <c r="F19" i="2"/>
  <c r="F20" i="2" s="1"/>
  <c r="I44" i="2"/>
  <c r="I19" i="2"/>
  <c r="J18" i="2"/>
  <c r="M18" i="2" s="1"/>
  <c r="Q24" i="2"/>
  <c r="P50" i="2"/>
  <c r="P25" i="2"/>
  <c r="D18" i="2"/>
  <c r="D19" i="2" s="1"/>
  <c r="D20" i="2" s="1"/>
  <c r="B45" i="2"/>
  <c r="C19" i="2"/>
  <c r="R18" i="2"/>
  <c r="C30" i="1"/>
  <c r="C31" i="1" s="1"/>
  <c r="P24" i="1"/>
  <c r="O43" i="1"/>
  <c r="O44" i="1"/>
  <c r="O45" i="1"/>
  <c r="O46" i="1"/>
  <c r="O47" i="1"/>
  <c r="O48" i="1"/>
  <c r="O49" i="1"/>
  <c r="O50" i="1"/>
  <c r="O51" i="1"/>
  <c r="O52" i="1"/>
  <c r="A43" i="1"/>
  <c r="A44" i="1"/>
  <c r="A45" i="1"/>
  <c r="A46" i="1"/>
  <c r="A47" i="1"/>
  <c r="A48" i="1"/>
  <c r="A49" i="1"/>
  <c r="A50" i="1"/>
  <c r="A51" i="1"/>
  <c r="A52" i="1"/>
  <c r="H43" i="1"/>
  <c r="H44" i="1"/>
  <c r="H45" i="1"/>
  <c r="H46" i="1"/>
  <c r="H47" i="1"/>
  <c r="H48" i="1"/>
  <c r="H49" i="1"/>
  <c r="H50" i="1"/>
  <c r="H51" i="1"/>
  <c r="H52" i="1"/>
  <c r="P49" i="1"/>
  <c r="P17" i="1"/>
  <c r="P43" i="1" s="1"/>
  <c r="S17" i="1"/>
  <c r="I17" i="1"/>
  <c r="B17" i="1"/>
  <c r="B43" i="1" s="1"/>
  <c r="I43" i="1"/>
  <c r="L17" i="1"/>
  <c r="L18" i="1" s="1"/>
  <c r="P42" i="1"/>
  <c r="I42" i="1"/>
  <c r="I18" i="1"/>
  <c r="J18" i="1" s="1"/>
  <c r="I44" i="1"/>
  <c r="B42" i="1"/>
  <c r="C17" i="1"/>
  <c r="F17" i="1" s="1"/>
  <c r="Q16" i="1"/>
  <c r="R16" i="1" s="1"/>
  <c r="O17" i="1"/>
  <c r="Q17" i="1"/>
  <c r="T17" i="1" s="1"/>
  <c r="H17" i="1"/>
  <c r="J17" i="1"/>
  <c r="J16" i="1"/>
  <c r="K16" i="1" s="1"/>
  <c r="O18" i="1"/>
  <c r="H18" i="1"/>
  <c r="O19" i="1"/>
  <c r="H19" i="1"/>
  <c r="O20" i="1"/>
  <c r="H20" i="1"/>
  <c r="O21" i="1"/>
  <c r="H21" i="1"/>
  <c r="O22" i="1"/>
  <c r="H22" i="1"/>
  <c r="O23" i="1"/>
  <c r="H23" i="1"/>
  <c r="O24" i="1"/>
  <c r="Q23" i="1"/>
  <c r="H24" i="1"/>
  <c r="O25" i="1"/>
  <c r="H25" i="1"/>
  <c r="C16" i="1"/>
  <c r="D16" i="1" s="1"/>
  <c r="P25" i="1" l="1"/>
  <c r="P50" i="1"/>
  <c r="Q24" i="1"/>
  <c r="I19" i="1"/>
  <c r="I45" i="1" s="1"/>
  <c r="B18" i="1"/>
  <c r="C18" i="1" s="1"/>
  <c r="F18" i="1" s="1"/>
  <c r="D17" i="1"/>
  <c r="E17" i="1"/>
  <c r="E18" i="1" s="1"/>
  <c r="K17" i="1"/>
  <c r="K18" i="1" s="1"/>
  <c r="M17" i="1"/>
  <c r="M18" i="1" s="1"/>
  <c r="P51" i="1"/>
  <c r="P18" i="1"/>
  <c r="S18" i="1" s="1"/>
  <c r="R17" i="1"/>
  <c r="I20" i="1"/>
  <c r="J19" i="1"/>
  <c r="D18" i="1"/>
  <c r="B19" i="1"/>
  <c r="B20" i="1" s="1"/>
  <c r="P26" i="2"/>
  <c r="P51" i="2"/>
  <c r="Q25" i="2"/>
  <c r="P21" i="2"/>
  <c r="P46" i="2"/>
  <c r="Q20" i="2"/>
  <c r="T20" i="2" s="1"/>
  <c r="C38" i="2"/>
  <c r="K18" i="2"/>
  <c r="L19" i="2"/>
  <c r="C35" i="2"/>
  <c r="C36" i="2"/>
  <c r="R19" i="2"/>
  <c r="R20" i="2" s="1"/>
  <c r="I20" i="2"/>
  <c r="I45" i="2"/>
  <c r="J19" i="2"/>
  <c r="M19" i="2" s="1"/>
  <c r="Q29" i="1" l="1"/>
  <c r="P26" i="1"/>
  <c r="Q26" i="1" s="1"/>
  <c r="Q25" i="1"/>
  <c r="L19" i="1"/>
  <c r="L20" i="1" s="1"/>
  <c r="B44" i="1"/>
  <c r="B21" i="1"/>
  <c r="B46" i="1"/>
  <c r="C20" i="1"/>
  <c r="M19" i="1"/>
  <c r="E19" i="1"/>
  <c r="P44" i="1"/>
  <c r="Q18" i="1"/>
  <c r="T18" i="1" s="1"/>
  <c r="P19" i="1"/>
  <c r="I21" i="1"/>
  <c r="J20" i="1"/>
  <c r="I46" i="1"/>
  <c r="K19" i="1"/>
  <c r="B45" i="1"/>
  <c r="C19" i="1"/>
  <c r="F19" i="1" s="1"/>
  <c r="C32" i="1"/>
  <c r="M20" i="2"/>
  <c r="T21" i="2"/>
  <c r="K19" i="2"/>
  <c r="K20" i="2" s="1"/>
  <c r="I46" i="2"/>
  <c r="J20" i="2"/>
  <c r="I21" i="2"/>
  <c r="P22" i="2"/>
  <c r="P47" i="2"/>
  <c r="Q21" i="2"/>
  <c r="R21" i="2"/>
  <c r="Q29" i="2"/>
  <c r="Q32" i="2" s="1"/>
  <c r="P27" i="2"/>
  <c r="Q30" i="2" s="1"/>
  <c r="Q31" i="2" s="1"/>
  <c r="Q26" i="2"/>
  <c r="L20" i="2"/>
  <c r="J37" i="2" s="1"/>
  <c r="S21" i="2"/>
  <c r="P27" i="1" l="1"/>
  <c r="R18" i="1"/>
  <c r="L21" i="1"/>
  <c r="E20" i="1"/>
  <c r="E21" i="1" s="1"/>
  <c r="C21" i="1"/>
  <c r="B22" i="1"/>
  <c r="B47" i="1"/>
  <c r="F20" i="1"/>
  <c r="M20" i="1"/>
  <c r="M21" i="1" s="1"/>
  <c r="K20" i="1"/>
  <c r="P20" i="1"/>
  <c r="Q19" i="1"/>
  <c r="R19" i="1" s="1"/>
  <c r="P45" i="1"/>
  <c r="S19" i="1"/>
  <c r="I22" i="1"/>
  <c r="J21" i="1"/>
  <c r="I47" i="1"/>
  <c r="D19" i="1"/>
  <c r="D20" i="1" s="1"/>
  <c r="C39" i="1"/>
  <c r="C34" i="1"/>
  <c r="Q34" i="2"/>
  <c r="Q39" i="2"/>
  <c r="Q35" i="2"/>
  <c r="T22" i="2"/>
  <c r="T23" i="2" s="1"/>
  <c r="T24" i="2" s="1"/>
  <c r="T25" i="2" s="1"/>
  <c r="T26" i="2" s="1"/>
  <c r="R22" i="2"/>
  <c r="R23" i="2" s="1"/>
  <c r="R24" i="2" s="1"/>
  <c r="R25" i="2" s="1"/>
  <c r="R26" i="2" s="1"/>
  <c r="P48" i="2"/>
  <c r="Q36" i="2" s="1"/>
  <c r="Q22" i="2"/>
  <c r="K21" i="2"/>
  <c r="S22" i="2"/>
  <c r="S23" i="2" s="1"/>
  <c r="S24" i="2" s="1"/>
  <c r="J21" i="2"/>
  <c r="I47" i="2"/>
  <c r="I22" i="2"/>
  <c r="M21" i="2"/>
  <c r="P52" i="2"/>
  <c r="Q38" i="2"/>
  <c r="Q30" i="1" l="1"/>
  <c r="P52" i="1" s="1"/>
  <c r="L22" i="1"/>
  <c r="F21" i="1"/>
  <c r="D21" i="1"/>
  <c r="E22" i="1"/>
  <c r="E23" i="1" s="1"/>
  <c r="E24" i="1" s="1"/>
  <c r="C22" i="1"/>
  <c r="B48" i="1"/>
  <c r="T19" i="1"/>
  <c r="S20" i="1"/>
  <c r="Q20" i="1"/>
  <c r="P46" i="1"/>
  <c r="J22" i="1"/>
  <c r="I23" i="1"/>
  <c r="I48" i="1"/>
  <c r="K21" i="1"/>
  <c r="M22" i="2"/>
  <c r="J38" i="2" s="1"/>
  <c r="Q37" i="2"/>
  <c r="J22" i="2"/>
  <c r="K22" i="2" s="1"/>
  <c r="I48" i="2"/>
  <c r="I23" i="2"/>
  <c r="Q31" i="1" l="1"/>
  <c r="L23" i="1"/>
  <c r="M22" i="1"/>
  <c r="M23" i="1" s="1"/>
  <c r="F22" i="1"/>
  <c r="F23" i="1" s="1"/>
  <c r="F24" i="1" s="1"/>
  <c r="D22" i="1"/>
  <c r="D23" i="1" s="1"/>
  <c r="D24" i="1" s="1"/>
  <c r="C37" i="1"/>
  <c r="B49" i="1"/>
  <c r="C38" i="1"/>
  <c r="T20" i="1"/>
  <c r="R20" i="1"/>
  <c r="Q21" i="1"/>
  <c r="P47" i="1"/>
  <c r="S21" i="1"/>
  <c r="K22" i="1"/>
  <c r="J23" i="1"/>
  <c r="I24" i="1"/>
  <c r="I49" i="1"/>
  <c r="K23" i="2"/>
  <c r="I24" i="2"/>
  <c r="I49" i="2"/>
  <c r="J23" i="2"/>
  <c r="L24" i="1" l="1"/>
  <c r="L25" i="1" s="1"/>
  <c r="J37" i="1"/>
  <c r="R21" i="1"/>
  <c r="T21" i="1"/>
  <c r="K23" i="1"/>
  <c r="S22" i="1"/>
  <c r="S23" i="1" s="1"/>
  <c r="S24" i="1" s="1"/>
  <c r="S25" i="1" s="1"/>
  <c r="S26" i="1" s="1"/>
  <c r="Q22" i="1"/>
  <c r="R22" i="1" s="1"/>
  <c r="R23" i="1" s="1"/>
  <c r="R24" i="1" s="1"/>
  <c r="R25" i="1" s="1"/>
  <c r="R26" i="1" s="1"/>
  <c r="P48" i="1"/>
  <c r="Q35" i="1" s="1"/>
  <c r="Q32" i="1"/>
  <c r="I25" i="1"/>
  <c r="J24" i="1"/>
  <c r="M24" i="1" s="1"/>
  <c r="I50" i="1"/>
  <c r="I50" i="2"/>
  <c r="J24" i="2"/>
  <c r="K24" i="2" s="1"/>
  <c r="I25" i="2"/>
  <c r="K24" i="1" l="1"/>
  <c r="T22" i="1"/>
  <c r="Q39" i="1"/>
  <c r="Q34" i="1"/>
  <c r="Q36" i="1"/>
  <c r="Q37" i="1"/>
  <c r="J25" i="1"/>
  <c r="M25" i="1" s="1"/>
  <c r="I26" i="1"/>
  <c r="L26" i="1" s="1"/>
  <c r="I51" i="1"/>
  <c r="I51" i="2"/>
  <c r="J25" i="2"/>
  <c r="K25" i="2" s="1"/>
  <c r="I26" i="2"/>
  <c r="K25" i="1" l="1"/>
  <c r="T23" i="1"/>
  <c r="T24" i="1" s="1"/>
  <c r="T25" i="1" s="1"/>
  <c r="T26" i="1" s="1"/>
  <c r="J26" i="1"/>
  <c r="M26" i="1" s="1"/>
  <c r="J38" i="1" s="1"/>
  <c r="I27" i="1"/>
  <c r="J30" i="1" s="1"/>
  <c r="J29" i="1"/>
  <c r="K26" i="2"/>
  <c r="I27" i="2"/>
  <c r="J30" i="2" s="1"/>
  <c r="I52" i="2"/>
  <c r="J26" i="2"/>
  <c r="J29" i="2"/>
  <c r="K26" i="1" l="1"/>
  <c r="Q38" i="1"/>
  <c r="I52" i="1"/>
  <c r="J31" i="1"/>
  <c r="J32" i="1" s="1"/>
  <c r="J13" i="1"/>
  <c r="J36" i="2"/>
  <c r="J35" i="2"/>
  <c r="J31" i="2"/>
  <c r="J32" i="2" s="1"/>
  <c r="J13" i="2"/>
  <c r="J39" i="1" l="1"/>
  <c r="J34" i="1"/>
  <c r="J36" i="1"/>
  <c r="J35" i="1"/>
  <c r="J34" i="2"/>
  <c r="J39" i="2"/>
</calcChain>
</file>

<file path=xl/sharedStrings.xml><?xml version="1.0" encoding="utf-8"?>
<sst xmlns="http://schemas.openxmlformats.org/spreadsheetml/2006/main" count="151" uniqueCount="45">
  <si>
    <t>MBA 640 Homework #3</t>
  </si>
  <si>
    <t>Alpha</t>
  </si>
  <si>
    <t>Beta</t>
  </si>
  <si>
    <t>Omega</t>
  </si>
  <si>
    <t>WACC</t>
  </si>
  <si>
    <r>
      <t>CF</t>
    </r>
    <r>
      <rPr>
        <b/>
        <vertAlign val="subscript"/>
        <sz val="11"/>
        <color theme="1"/>
        <rFont val="Calibri"/>
        <family val="2"/>
        <scheme val="minor"/>
      </rPr>
      <t>1(EXPLICIT)</t>
    </r>
  </si>
  <si>
    <r>
      <t>CF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</si>
  <si>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t>CF</t>
    </r>
    <r>
      <rPr>
        <b/>
        <vertAlign val="subscript"/>
        <sz val="11"/>
        <color theme="1"/>
        <rFont val="Calibri"/>
        <family val="2"/>
        <scheme val="minor"/>
      </rPr>
      <t>1 (EXPLICIT)</t>
    </r>
  </si>
  <si>
    <r>
      <t>CF</t>
    </r>
    <r>
      <rPr>
        <b/>
        <vertAlign val="subscript"/>
        <sz val="11"/>
        <color theme="1"/>
        <rFont val="Calibri"/>
        <family val="2"/>
        <scheme val="minor"/>
      </rPr>
      <t>7 (EXPLICIT)</t>
    </r>
  </si>
  <si>
    <r>
      <t>EV/FCF</t>
    </r>
    <r>
      <rPr>
        <b/>
        <vertAlign val="subscript"/>
        <sz val="11"/>
        <color theme="1"/>
        <rFont val="Calibri"/>
        <family val="2"/>
        <scheme val="minor"/>
      </rPr>
      <t>10</t>
    </r>
  </si>
  <si>
    <r>
      <t>g</t>
    </r>
    <r>
      <rPr>
        <b/>
        <vertAlign val="subscript"/>
        <sz val="11"/>
        <color theme="1"/>
        <rFont val="Calibri"/>
        <family val="2"/>
        <scheme val="minor"/>
      </rPr>
      <t>1-4</t>
    </r>
  </si>
  <si>
    <r>
      <t>g</t>
    </r>
    <r>
      <rPr>
        <b/>
        <vertAlign val="subscript"/>
        <sz val="11"/>
        <color theme="1"/>
        <rFont val="Calibri"/>
        <family val="2"/>
        <scheme val="minor"/>
      </rPr>
      <t>1-10</t>
    </r>
  </si>
  <si>
    <r>
      <t>g</t>
    </r>
    <r>
      <rPr>
        <b/>
        <vertAlign val="subscript"/>
        <sz val="11"/>
        <color theme="1"/>
        <rFont val="Calibri"/>
        <family val="2"/>
        <scheme val="minor"/>
      </rPr>
      <t>1-6</t>
    </r>
  </si>
  <si>
    <r>
      <t>g</t>
    </r>
    <r>
      <rPr>
        <b/>
        <vertAlign val="subscript"/>
        <sz val="11"/>
        <color theme="1"/>
        <rFont val="Calibri"/>
        <family val="2"/>
        <scheme val="minor"/>
      </rPr>
      <t>9+</t>
    </r>
  </si>
  <si>
    <r>
      <t>g</t>
    </r>
    <r>
      <rPr>
        <b/>
        <vertAlign val="subscript"/>
        <sz val="11"/>
        <color theme="1"/>
        <rFont val="Calibri"/>
        <family val="2"/>
        <scheme val="minor"/>
      </rPr>
      <t>11+</t>
    </r>
  </si>
  <si>
    <r>
      <t>g</t>
    </r>
    <r>
      <rPr>
        <b/>
        <vertAlign val="subscript"/>
        <sz val="11"/>
        <color theme="1"/>
        <rFont val="Calibri"/>
        <family val="2"/>
        <scheme val="minor"/>
      </rPr>
      <t>7-10</t>
    </r>
  </si>
  <si>
    <t>Proposed Cost</t>
  </si>
  <si>
    <t>Salvage Value (SV)</t>
  </si>
  <si>
    <t>Expected Proceeds from Sale of Asset</t>
  </si>
  <si>
    <r>
      <t>Target Multiple: EV/FCF</t>
    </r>
    <r>
      <rPr>
        <b/>
        <vertAlign val="subscript"/>
        <sz val="11"/>
        <color theme="1"/>
        <rFont val="Calibri"/>
        <family val="2"/>
        <scheme val="minor"/>
      </rPr>
      <t>10</t>
    </r>
  </si>
  <si>
    <t>Cash Flow</t>
  </si>
  <si>
    <r>
      <t>PV</t>
    </r>
    <r>
      <rPr>
        <b/>
        <vertAlign val="subscript"/>
        <sz val="11"/>
        <color theme="1"/>
        <rFont val="Calibri"/>
        <family val="2"/>
        <scheme val="minor"/>
      </rPr>
      <t>CF</t>
    </r>
  </si>
  <si>
    <r>
      <t>∑PV</t>
    </r>
    <r>
      <rPr>
        <b/>
        <vertAlign val="subscript"/>
        <sz val="11"/>
        <color theme="1"/>
        <rFont val="Calibri"/>
        <family val="2"/>
      </rPr>
      <t>CF</t>
    </r>
  </si>
  <si>
    <t xml:space="preserve">Payback </t>
  </si>
  <si>
    <t>Discounted Payback</t>
  </si>
  <si>
    <r>
      <t>PV</t>
    </r>
    <r>
      <rPr>
        <b/>
        <vertAlign val="subscript"/>
        <sz val="11"/>
        <color theme="1"/>
        <rFont val="Calibri"/>
        <family val="2"/>
        <scheme val="minor"/>
      </rPr>
      <t>DCF</t>
    </r>
  </si>
  <si>
    <t>SV</t>
  </si>
  <si>
    <r>
      <t>CV</t>
    </r>
    <r>
      <rPr>
        <b/>
        <vertAlign val="subscript"/>
        <sz val="11"/>
        <color theme="1"/>
        <rFont val="Calibri"/>
        <family val="2"/>
        <scheme val="minor"/>
      </rPr>
      <t>DG</t>
    </r>
  </si>
  <si>
    <r>
      <t>CV</t>
    </r>
    <r>
      <rPr>
        <b/>
        <vertAlign val="subscript"/>
        <sz val="11"/>
        <color theme="1"/>
        <rFont val="Calibri"/>
        <family val="2"/>
        <scheme val="minor"/>
      </rPr>
      <t>FMM</t>
    </r>
  </si>
  <si>
    <r>
      <t>PV</t>
    </r>
    <r>
      <rPr>
        <b/>
        <vertAlign val="subscript"/>
        <sz val="11"/>
        <color theme="1"/>
        <rFont val="Calibri"/>
        <family val="2"/>
        <scheme val="minor"/>
      </rPr>
      <t>CV</t>
    </r>
  </si>
  <si>
    <r>
      <t>PV</t>
    </r>
    <r>
      <rPr>
        <b/>
        <vertAlign val="subscript"/>
        <sz val="11"/>
        <color theme="1"/>
        <rFont val="Calibri"/>
        <family val="2"/>
        <scheme val="minor"/>
      </rPr>
      <t>DCF</t>
    </r>
    <r>
      <rPr>
        <b/>
        <sz val="11"/>
        <color theme="1"/>
        <rFont val="Calibri"/>
        <family val="2"/>
        <scheme val="minor"/>
      </rPr>
      <t xml:space="preserve"> + PV</t>
    </r>
    <r>
      <rPr>
        <b/>
        <vertAlign val="subscript"/>
        <sz val="11"/>
        <color theme="1"/>
        <rFont val="Calibri"/>
        <family val="2"/>
        <scheme val="minor"/>
      </rPr>
      <t>CV</t>
    </r>
    <r>
      <rPr>
        <b/>
        <sz val="11"/>
        <color theme="1"/>
        <rFont val="Calibri"/>
        <family val="2"/>
        <scheme val="minor"/>
      </rPr>
      <t xml:space="preserve"> </t>
    </r>
  </si>
  <si>
    <t>NPV</t>
  </si>
  <si>
    <t>IRR</t>
  </si>
  <si>
    <t>MIRR</t>
  </si>
  <si>
    <t>Payback</t>
  </si>
  <si>
    <t>Profit Index</t>
  </si>
  <si>
    <t>Cash flows for NPV, IRR &amp; MIRR</t>
  </si>
  <si>
    <t>Production</t>
  </si>
  <si>
    <t>Service</t>
  </si>
  <si>
    <t>Distribution</t>
  </si>
  <si>
    <r>
      <t>g</t>
    </r>
    <r>
      <rPr>
        <b/>
        <vertAlign val="subscript"/>
        <sz val="11"/>
        <color theme="1"/>
        <rFont val="Calibri"/>
        <family val="2"/>
        <scheme val="minor"/>
      </rPr>
      <t>1-5</t>
    </r>
  </si>
  <si>
    <t>Hurdle Rate</t>
  </si>
  <si>
    <r>
      <t>CF</t>
    </r>
    <r>
      <rPr>
        <b/>
        <vertAlign val="subscript"/>
        <sz val="11"/>
        <color theme="1"/>
        <rFont val="Calibri"/>
        <family val="2"/>
        <scheme val="minor"/>
      </rPr>
      <t xml:space="preserve"> 6 (EXPLICIT)</t>
    </r>
  </si>
  <si>
    <r>
      <t>g</t>
    </r>
    <r>
      <rPr>
        <b/>
        <vertAlign val="subscript"/>
        <sz val="11"/>
        <color theme="1"/>
        <rFont val="Calibri"/>
        <family val="2"/>
        <scheme val="minor"/>
      </rPr>
      <t>610</t>
    </r>
  </si>
  <si>
    <t>Decision Making Criteria: NPV, IRR, MIRR, Payback and Profit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</si>
</sst>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&quot;$&quot;#,##0.0_);[Red]\(&quot;$&quot;#,##0.0\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43" fontId="0" fillId="0" borderId="0" xfId="1" applyFont="1"/>
    <xf numFmtId="0" fontId="2" fillId="0" borderId="0" xfId="0" applyFont="1"/>
    <xf numFmtId="8" fontId="0" fillId="0" borderId="0" xfId="0" applyNumberFormat="1"/>
    <xf numFmtId="164" fontId="0" fillId="0" borderId="0" xfId="0" applyNumberFormat="1"/>
    <xf numFmtId="43" fontId="4" fillId="0" borderId="0" xfId="1" applyFont="1"/>
    <xf numFmtId="0" fontId="5" fillId="0" borderId="0" xfId="0" applyFont="1" applyAlignment="1">
      <alignment horizontal="center"/>
    </xf>
    <xf numFmtId="8" fontId="4" fillId="0" borderId="0" xfId="1" applyNumberFormat="1" applyFont="1"/>
    <xf numFmtId="6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6" fontId="0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6" fontId="0" fillId="0" borderId="0" xfId="0" applyNumberFormat="1"/>
    <xf numFmtId="10" fontId="0" fillId="0" borderId="0" xfId="0" applyNumberFormat="1"/>
    <xf numFmtId="0" fontId="0" fillId="0" borderId="0" xfId="0" applyFont="1" applyAlignment="1">
      <alignment horizontal="right"/>
    </xf>
    <xf numFmtId="165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/>
    <xf numFmtId="10" fontId="0" fillId="0" borderId="0" xfId="2" applyNumberFormat="1" applyFont="1" applyAlignment="1">
      <alignment horizontal="right"/>
    </xf>
    <xf numFmtId="6" fontId="0" fillId="0" borderId="0" xfId="0" applyNumberFormat="1" applyAlignment="1">
      <alignment horizontal="right"/>
    </xf>
    <xf numFmtId="6" fontId="0" fillId="0" borderId="0" xfId="0" applyNumberFormat="1" applyFont="1" applyAlignment="1">
      <alignment horizontal="right"/>
    </xf>
    <xf numFmtId="43" fontId="0" fillId="0" borderId="0" xfId="0" applyNumberFormat="1"/>
    <xf numFmtId="0" fontId="6" fillId="0" borderId="0" xfId="0" applyFont="1" applyAlignment="1">
      <alignment horizontal="center"/>
    </xf>
    <xf numFmtId="10" fontId="0" fillId="0" borderId="0" xfId="2" applyNumberFormat="1" applyFont="1"/>
    <xf numFmtId="10" fontId="8" fillId="0" borderId="0" xfId="0" applyNumberFormat="1" applyFont="1"/>
    <xf numFmtId="43" fontId="0" fillId="0" borderId="0" xfId="1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2" fontId="0" fillId="0" borderId="0" xfId="0" applyNumberFormat="1"/>
    <xf numFmtId="0" fontId="2" fillId="0" borderId="0" xfId="0" applyFont="1" applyAlignment="1">
      <alignment horizontal="right" wrapText="1"/>
    </xf>
    <xf numFmtId="165" fontId="0" fillId="0" borderId="0" xfId="1" applyNumberFormat="1" applyFont="1"/>
    <xf numFmtId="6" fontId="0" fillId="0" borderId="0" xfId="1" applyNumberFormat="1" applyFont="1"/>
    <xf numFmtId="165" fontId="4" fillId="0" borderId="0" xfId="1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2"/>
  <sheetViews>
    <sheetView tabSelected="1" workbookViewId="0">
      <selection activeCell="R2" sqref="R2"/>
    </sheetView>
  </sheetViews>
  <sheetFormatPr defaultRowHeight="15" x14ac:dyDescent="0.25"/>
  <cols>
    <col min="1" max="1" width="3.7109375" customWidth="1"/>
    <col min="2" max="6" width="12.7109375" customWidth="1"/>
    <col min="7" max="8" width="3.7109375" customWidth="1"/>
    <col min="9" max="13" width="12.7109375" customWidth="1"/>
    <col min="14" max="15" width="3.7109375" customWidth="1"/>
    <col min="16" max="16" width="12.7109375" customWidth="1"/>
    <col min="17" max="17" width="13.28515625" bestFit="1" customWidth="1"/>
    <col min="18" max="20" width="12.7109375" customWidth="1"/>
    <col min="21" max="21" width="10.7109375" bestFit="1" customWidth="1"/>
    <col min="22" max="23" width="15.7109375" customWidth="1"/>
  </cols>
  <sheetData>
    <row r="1" spans="1:23" x14ac:dyDescent="0.25">
      <c r="A1" s="36" t="s">
        <v>44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4"/>
      <c r="T1" s="34"/>
    </row>
    <row r="3" spans="1:23" x14ac:dyDescent="0.25">
      <c r="A3" s="36" t="s">
        <v>1</v>
      </c>
      <c r="B3" s="36"/>
      <c r="C3" s="36"/>
      <c r="D3" s="36"/>
      <c r="E3" s="34"/>
      <c r="F3" s="34"/>
      <c r="H3" s="36" t="s">
        <v>2</v>
      </c>
      <c r="I3" s="36"/>
      <c r="J3" s="36"/>
      <c r="K3" s="36"/>
      <c r="L3" s="34"/>
      <c r="M3" s="34"/>
      <c r="O3" s="36" t="s">
        <v>3</v>
      </c>
      <c r="P3" s="36"/>
      <c r="Q3" s="36"/>
      <c r="R3" s="36"/>
      <c r="S3" s="34"/>
      <c r="T3" s="34"/>
    </row>
    <row r="4" spans="1:23" x14ac:dyDescent="0.25">
      <c r="B4" s="34" t="s">
        <v>4</v>
      </c>
      <c r="C4" s="14">
        <v>0.15</v>
      </c>
      <c r="I4" s="34" t="s">
        <v>4</v>
      </c>
      <c r="J4" s="14">
        <v>0.15</v>
      </c>
      <c r="P4" s="34" t="s">
        <v>4</v>
      </c>
      <c r="Q4" s="14">
        <v>0.15</v>
      </c>
    </row>
    <row r="5" spans="1:23" ht="18" x14ac:dyDescent="0.35">
      <c r="B5" s="34" t="s">
        <v>5</v>
      </c>
      <c r="C5" s="15">
        <v>200000</v>
      </c>
      <c r="I5" s="34" t="s">
        <v>6</v>
      </c>
      <c r="J5" s="15">
        <v>115000</v>
      </c>
      <c r="P5" s="34" t="s">
        <v>7</v>
      </c>
      <c r="Q5" s="14">
        <v>0</v>
      </c>
    </row>
    <row r="6" spans="1:23" ht="18" x14ac:dyDescent="0.35">
      <c r="B6" s="34"/>
      <c r="C6" s="15"/>
      <c r="I6" s="34"/>
      <c r="J6" s="15"/>
      <c r="P6" s="34" t="s">
        <v>8</v>
      </c>
      <c r="Q6" s="15">
        <v>400000</v>
      </c>
    </row>
    <row r="7" spans="1:23" x14ac:dyDescent="0.25">
      <c r="B7" s="34"/>
      <c r="C7" s="15"/>
      <c r="I7" s="34"/>
      <c r="J7" s="15"/>
      <c r="P7" s="34"/>
      <c r="Q7" s="15"/>
    </row>
    <row r="8" spans="1:23" ht="18" x14ac:dyDescent="0.35">
      <c r="P8" s="34" t="s">
        <v>9</v>
      </c>
      <c r="Q8" s="15">
        <v>15</v>
      </c>
    </row>
    <row r="9" spans="1:23" ht="18" x14ac:dyDescent="0.35">
      <c r="B9" s="34" t="s">
        <v>10</v>
      </c>
      <c r="C9" s="18">
        <v>0</v>
      </c>
      <c r="I9" s="34" t="s">
        <v>11</v>
      </c>
      <c r="J9" s="18">
        <v>0</v>
      </c>
      <c r="P9" s="34" t="s">
        <v>12</v>
      </c>
      <c r="Q9" s="18">
        <v>0</v>
      </c>
    </row>
    <row r="10" spans="1:23" ht="18" x14ac:dyDescent="0.35">
      <c r="B10" s="34" t="s">
        <v>13</v>
      </c>
      <c r="C10" s="18">
        <v>0</v>
      </c>
      <c r="I10" s="34" t="s">
        <v>14</v>
      </c>
      <c r="J10" s="18">
        <v>2.5000000000000001E-2</v>
      </c>
      <c r="P10" s="34" t="s">
        <v>15</v>
      </c>
      <c r="Q10" s="18">
        <v>0.1</v>
      </c>
    </row>
    <row r="11" spans="1:23" ht="18" x14ac:dyDescent="0.35">
      <c r="B11" s="34"/>
      <c r="C11" s="16"/>
      <c r="I11" s="34"/>
      <c r="J11" s="16"/>
      <c r="P11" s="34" t="s">
        <v>14</v>
      </c>
      <c r="Q11" s="18">
        <v>2.5000000000000001E-2</v>
      </c>
    </row>
    <row r="12" spans="1:23" ht="30" x14ac:dyDescent="0.25">
      <c r="B12" s="35" t="s">
        <v>16</v>
      </c>
      <c r="C12" s="19">
        <v>500000</v>
      </c>
      <c r="I12" s="35" t="s">
        <v>16</v>
      </c>
      <c r="J12" s="19">
        <v>420000</v>
      </c>
      <c r="P12" s="9" t="s">
        <v>16</v>
      </c>
      <c r="Q12" s="20">
        <v>450000</v>
      </c>
    </row>
    <row r="13" spans="1:23" ht="48" x14ac:dyDescent="0.35">
      <c r="B13" s="35" t="s">
        <v>17</v>
      </c>
      <c r="C13" s="15">
        <v>175000</v>
      </c>
      <c r="H13" s="37" t="s">
        <v>18</v>
      </c>
      <c r="I13" s="37"/>
      <c r="J13" s="15">
        <f>J30</f>
        <v>942999.99999999988</v>
      </c>
      <c r="P13" s="9" t="s">
        <v>19</v>
      </c>
      <c r="Q13" s="15">
        <v>7</v>
      </c>
    </row>
    <row r="14" spans="1:23" x14ac:dyDescent="0.25">
      <c r="B14" s="9"/>
      <c r="C14" s="8"/>
      <c r="I14" s="9"/>
      <c r="J14" s="8"/>
      <c r="P14" s="9"/>
      <c r="Q14" s="10"/>
    </row>
    <row r="15" spans="1:23" ht="31.5" x14ac:dyDescent="0.35">
      <c r="B15" s="11" t="s">
        <v>20</v>
      </c>
      <c r="C15" s="11" t="s">
        <v>21</v>
      </c>
      <c r="D15" s="27" t="s">
        <v>22</v>
      </c>
      <c r="E15" s="28" t="s">
        <v>23</v>
      </c>
      <c r="F15" s="28" t="s">
        <v>24</v>
      </c>
      <c r="G15" s="16"/>
      <c r="H15" s="16"/>
      <c r="I15" s="11" t="s">
        <v>20</v>
      </c>
      <c r="J15" s="11" t="s">
        <v>21</v>
      </c>
      <c r="K15" s="27" t="s">
        <v>22</v>
      </c>
      <c r="L15" s="28" t="s">
        <v>23</v>
      </c>
      <c r="M15" s="28" t="s">
        <v>24</v>
      </c>
      <c r="N15" s="16"/>
      <c r="O15" s="16"/>
      <c r="P15" s="11" t="s">
        <v>20</v>
      </c>
      <c r="Q15" s="11" t="s">
        <v>21</v>
      </c>
      <c r="R15" s="27" t="s">
        <v>22</v>
      </c>
      <c r="S15" s="28" t="s">
        <v>23</v>
      </c>
      <c r="T15" s="28" t="s">
        <v>24</v>
      </c>
      <c r="U15" s="16"/>
      <c r="V15" s="2"/>
      <c r="W15" s="17"/>
    </row>
    <row r="16" spans="1:23" x14ac:dyDescent="0.25">
      <c r="A16" s="2">
        <v>0</v>
      </c>
      <c r="B16" s="5"/>
      <c r="C16" s="5">
        <f t="shared" ref="C16:C20" si="0">B16/((1+C$4)^A16)</f>
        <v>0</v>
      </c>
      <c r="D16" s="5">
        <f>C16</f>
        <v>0</v>
      </c>
      <c r="E16" s="5"/>
      <c r="F16" s="5"/>
      <c r="H16" s="2">
        <v>0</v>
      </c>
      <c r="I16" s="5"/>
      <c r="J16" s="5">
        <f t="shared" ref="J16:J26" si="1">I16/((1+J$4)^H16)</f>
        <v>0</v>
      </c>
      <c r="K16" s="5">
        <f>J16</f>
        <v>0</v>
      </c>
      <c r="L16" s="5"/>
      <c r="M16" s="5"/>
      <c r="O16" s="2">
        <v>0</v>
      </c>
      <c r="P16" s="33"/>
      <c r="Q16" s="5">
        <f t="shared" ref="Q16:Q26" si="2">P16/((1+Q$4)^O16)</f>
        <v>0</v>
      </c>
      <c r="R16" s="5">
        <f>Q16</f>
        <v>0</v>
      </c>
      <c r="S16" s="5"/>
      <c r="T16" s="5"/>
      <c r="V16" s="1"/>
      <c r="W16" s="1"/>
    </row>
    <row r="17" spans="1:23" x14ac:dyDescent="0.25">
      <c r="A17" s="2">
        <v>1</v>
      </c>
      <c r="B17" s="31">
        <f>C5</f>
        <v>200000</v>
      </c>
      <c r="C17" s="1">
        <f>B17/((1+C$4)^A17)</f>
        <v>173913.04347826089</v>
      </c>
      <c r="D17" s="1">
        <f>D16+C17</f>
        <v>173913.04347826089</v>
      </c>
      <c r="E17" s="1">
        <f>-C12+B17</f>
        <v>-300000</v>
      </c>
      <c r="F17" s="1">
        <f>-C12+C17</f>
        <v>-326086.95652173914</v>
      </c>
      <c r="H17" s="2">
        <f>H16+1</f>
        <v>1</v>
      </c>
      <c r="I17" s="31">
        <f>J5</f>
        <v>115000</v>
      </c>
      <c r="J17" s="1">
        <f t="shared" si="1"/>
        <v>100000.00000000001</v>
      </c>
      <c r="K17" s="1">
        <f>K16+J17</f>
        <v>100000.00000000001</v>
      </c>
      <c r="L17" s="1">
        <f>-J12+I17</f>
        <v>-305000</v>
      </c>
      <c r="M17" s="1">
        <f>-J12+J17</f>
        <v>-320000</v>
      </c>
      <c r="O17" s="2">
        <f>O16+1</f>
        <v>1</v>
      </c>
      <c r="P17" s="31">
        <f>Q5</f>
        <v>0</v>
      </c>
      <c r="Q17" s="1">
        <f t="shared" si="2"/>
        <v>0</v>
      </c>
      <c r="R17" s="1">
        <f>R16+Q17</f>
        <v>0</v>
      </c>
      <c r="S17" s="1">
        <f>-Q12+P17</f>
        <v>-450000</v>
      </c>
      <c r="T17" s="1">
        <f>-Q12+Q17</f>
        <v>-450000</v>
      </c>
      <c r="V17" s="1"/>
      <c r="W17" s="1"/>
    </row>
    <row r="18" spans="1:23" x14ac:dyDescent="0.25">
      <c r="A18" s="2">
        <v>2</v>
      </c>
      <c r="B18" s="31">
        <f>B17*(1+$C$9)</f>
        <v>200000</v>
      </c>
      <c r="C18" s="1">
        <f t="shared" si="0"/>
        <v>151228.73345935729</v>
      </c>
      <c r="D18" s="1">
        <f t="shared" ref="D18:D20" si="3">D17+C18</f>
        <v>325141.77693761815</v>
      </c>
      <c r="E18" s="1">
        <f>E17+B18</f>
        <v>-100000</v>
      </c>
      <c r="F18" s="1">
        <f>F17+C18</f>
        <v>-174858.22306238185</v>
      </c>
      <c r="H18" s="2">
        <f t="shared" ref="H18:H25" si="4">H17+1</f>
        <v>2</v>
      </c>
      <c r="I18" s="31">
        <f>$I17*(1+$J$9)</f>
        <v>115000</v>
      </c>
      <c r="J18" s="1">
        <f t="shared" si="1"/>
        <v>86956.521739130447</v>
      </c>
      <c r="K18" s="1">
        <f t="shared" ref="K18:K26" si="5">K17+J18</f>
        <v>186956.52173913046</v>
      </c>
      <c r="L18" s="1">
        <f>L17+I18</f>
        <v>-190000</v>
      </c>
      <c r="M18" s="1">
        <f>M17+J18</f>
        <v>-233043.47826086957</v>
      </c>
      <c r="O18" s="2">
        <f t="shared" ref="O18:O25" si="6">O17+1</f>
        <v>2</v>
      </c>
      <c r="P18" s="31">
        <f>P17*(1+$Q$9)</f>
        <v>0</v>
      </c>
      <c r="Q18" s="1">
        <f t="shared" si="2"/>
        <v>0</v>
      </c>
      <c r="R18" s="1">
        <f t="shared" ref="R18:R26" si="7">R17+Q18</f>
        <v>0</v>
      </c>
      <c r="S18" s="1">
        <f>S17+P18</f>
        <v>-450000</v>
      </c>
      <c r="T18" s="1">
        <f>T17+Q18</f>
        <v>-450000</v>
      </c>
      <c r="V18" s="1"/>
      <c r="W18" s="1"/>
    </row>
    <row r="19" spans="1:23" x14ac:dyDescent="0.25">
      <c r="A19" s="2">
        <v>3</v>
      </c>
      <c r="B19" s="31">
        <f>B18*(1+$C$9)</f>
        <v>200000</v>
      </c>
      <c r="C19" s="1">
        <f t="shared" si="0"/>
        <v>131503.24648639766</v>
      </c>
      <c r="D19" s="1">
        <f t="shared" si="3"/>
        <v>456645.02342401585</v>
      </c>
      <c r="E19" s="1">
        <f t="shared" ref="E19" si="8">E18+B19</f>
        <v>100000</v>
      </c>
      <c r="F19" s="1">
        <f>F18+C19</f>
        <v>-43354.976575984183</v>
      </c>
      <c r="H19" s="2">
        <f t="shared" si="4"/>
        <v>3</v>
      </c>
      <c r="I19" s="31">
        <f t="shared" ref="I19:I26" si="9">I18*(1+$J$9)</f>
        <v>115000</v>
      </c>
      <c r="J19" s="1">
        <f t="shared" si="1"/>
        <v>75614.366729678659</v>
      </c>
      <c r="K19" s="1">
        <f t="shared" si="5"/>
        <v>262570.88846880913</v>
      </c>
      <c r="L19" s="1">
        <f t="shared" ref="L19:M22" si="10">L18+I19</f>
        <v>-75000</v>
      </c>
      <c r="M19" s="1">
        <f t="shared" si="10"/>
        <v>-157429.11153119092</v>
      </c>
      <c r="O19" s="2">
        <f t="shared" si="6"/>
        <v>3</v>
      </c>
      <c r="P19" s="31">
        <f>P18*(1+$Q$9)</f>
        <v>0</v>
      </c>
      <c r="Q19" s="1">
        <f t="shared" si="2"/>
        <v>0</v>
      </c>
      <c r="R19" s="1">
        <f t="shared" si="7"/>
        <v>0</v>
      </c>
      <c r="S19" s="1">
        <f t="shared" ref="S19:T26" si="11">S18+P19</f>
        <v>-450000</v>
      </c>
      <c r="T19" s="1">
        <f t="shared" si="11"/>
        <v>-450000</v>
      </c>
      <c r="V19" s="1"/>
      <c r="W19" s="1"/>
    </row>
    <row r="20" spans="1:23" x14ac:dyDescent="0.25">
      <c r="A20" s="2">
        <v>4</v>
      </c>
      <c r="B20" s="31">
        <v>200000</v>
      </c>
      <c r="C20" s="1">
        <f t="shared" si="0"/>
        <v>114350.64911860667</v>
      </c>
      <c r="D20" s="1">
        <f t="shared" si="3"/>
        <v>570995.67254262255</v>
      </c>
      <c r="E20" s="1"/>
      <c r="F20" s="1">
        <f>F19+C20</f>
        <v>70995.672542622488</v>
      </c>
      <c r="H20" s="2">
        <f t="shared" si="4"/>
        <v>4</v>
      </c>
      <c r="I20" s="31">
        <f t="shared" si="9"/>
        <v>115000</v>
      </c>
      <c r="J20" s="1">
        <f t="shared" si="1"/>
        <v>65751.623243198832</v>
      </c>
      <c r="K20" s="1">
        <f t="shared" si="5"/>
        <v>328322.51171200798</v>
      </c>
      <c r="L20" s="1">
        <f t="shared" si="10"/>
        <v>40000</v>
      </c>
      <c r="M20" s="1">
        <f t="shared" si="10"/>
        <v>-91677.488287992092</v>
      </c>
      <c r="O20" s="2">
        <f t="shared" si="6"/>
        <v>4</v>
      </c>
      <c r="P20" s="31">
        <f>P19*(1+$Q$9)</f>
        <v>0</v>
      </c>
      <c r="Q20" s="1">
        <f t="shared" si="2"/>
        <v>0</v>
      </c>
      <c r="R20" s="1">
        <f t="shared" si="7"/>
        <v>0</v>
      </c>
      <c r="S20" s="1">
        <f t="shared" si="11"/>
        <v>-450000</v>
      </c>
      <c r="T20" s="1">
        <f t="shared" si="11"/>
        <v>-450000</v>
      </c>
      <c r="V20" s="1"/>
      <c r="W20" s="1"/>
    </row>
    <row r="21" spans="1:23" x14ac:dyDescent="0.25">
      <c r="A21" s="2"/>
      <c r="B21" s="1"/>
      <c r="C21" s="1"/>
      <c r="D21" s="1"/>
      <c r="E21" s="1"/>
      <c r="F21" s="1"/>
      <c r="H21" s="2">
        <f t="shared" si="4"/>
        <v>5</v>
      </c>
      <c r="I21" s="31">
        <f t="shared" si="9"/>
        <v>115000</v>
      </c>
      <c r="J21" s="1">
        <f t="shared" si="1"/>
        <v>57175.324559303335</v>
      </c>
      <c r="K21" s="1">
        <f t="shared" si="5"/>
        <v>385497.83627131133</v>
      </c>
      <c r="L21" s="1"/>
      <c r="M21" s="1">
        <f t="shared" si="10"/>
        <v>-34502.163728688756</v>
      </c>
      <c r="O21" s="2">
        <f t="shared" si="6"/>
        <v>5</v>
      </c>
      <c r="P21" s="31">
        <f>P20*(1+$Q$9)</f>
        <v>0</v>
      </c>
      <c r="Q21" s="1">
        <f t="shared" si="2"/>
        <v>0</v>
      </c>
      <c r="R21" s="1">
        <f t="shared" si="7"/>
        <v>0</v>
      </c>
      <c r="S21" s="1">
        <f t="shared" si="11"/>
        <v>-450000</v>
      </c>
      <c r="T21" s="1">
        <f t="shared" si="11"/>
        <v>-450000</v>
      </c>
      <c r="V21" s="1"/>
      <c r="W21" s="1"/>
    </row>
    <row r="22" spans="1:23" x14ac:dyDescent="0.25">
      <c r="A22" s="2"/>
      <c r="B22" s="1"/>
      <c r="C22" s="1"/>
      <c r="D22" s="1"/>
      <c r="E22" s="1"/>
      <c r="F22" s="1"/>
      <c r="H22" s="2">
        <f t="shared" si="4"/>
        <v>6</v>
      </c>
      <c r="I22" s="31">
        <f t="shared" si="9"/>
        <v>115000</v>
      </c>
      <c r="J22" s="1">
        <f t="shared" si="1"/>
        <v>49717.673529828993</v>
      </c>
      <c r="K22" s="1">
        <f t="shared" si="5"/>
        <v>435215.50980114035</v>
      </c>
      <c r="L22" s="1"/>
      <c r="M22" s="1">
        <f t="shared" si="10"/>
        <v>15215.509801140237</v>
      </c>
      <c r="O22" s="2">
        <f t="shared" si="6"/>
        <v>6</v>
      </c>
      <c r="P22" s="31">
        <f>P21*(1+$Q$9)</f>
        <v>0</v>
      </c>
      <c r="Q22" s="1">
        <f t="shared" si="2"/>
        <v>0</v>
      </c>
      <c r="R22" s="1">
        <f t="shared" si="7"/>
        <v>0</v>
      </c>
      <c r="S22" s="1">
        <f t="shared" si="11"/>
        <v>-450000</v>
      </c>
      <c r="T22" s="1">
        <f t="shared" si="11"/>
        <v>-450000</v>
      </c>
      <c r="V22" s="1"/>
      <c r="W22" s="1"/>
    </row>
    <row r="23" spans="1:23" x14ac:dyDescent="0.25">
      <c r="A23" s="2"/>
      <c r="B23" s="1"/>
      <c r="C23" s="1"/>
      <c r="D23" s="1"/>
      <c r="E23" s="1"/>
      <c r="F23" s="1"/>
      <c r="H23" s="2">
        <f t="shared" si="4"/>
        <v>7</v>
      </c>
      <c r="I23" s="31">
        <f t="shared" si="9"/>
        <v>115000</v>
      </c>
      <c r="J23" s="1">
        <f t="shared" si="1"/>
        <v>43232.759591155656</v>
      </c>
      <c r="K23" s="1">
        <f t="shared" si="5"/>
        <v>478448.26939229597</v>
      </c>
      <c r="L23" s="1"/>
      <c r="M23" s="1"/>
      <c r="O23" s="2">
        <f t="shared" si="6"/>
        <v>7</v>
      </c>
      <c r="P23" s="31">
        <f>Q6</f>
        <v>400000</v>
      </c>
      <c r="Q23" s="1">
        <f t="shared" si="2"/>
        <v>150374.81596923707</v>
      </c>
      <c r="R23" s="1">
        <f t="shared" si="7"/>
        <v>150374.81596923707</v>
      </c>
      <c r="S23" s="1">
        <f t="shared" si="11"/>
        <v>-50000</v>
      </c>
      <c r="T23" s="1">
        <f t="shared" si="11"/>
        <v>-299625.18403076293</v>
      </c>
      <c r="V23" s="1"/>
      <c r="W23" s="1"/>
    </row>
    <row r="24" spans="1:23" x14ac:dyDescent="0.25">
      <c r="A24" s="2"/>
      <c r="B24" s="1"/>
      <c r="C24" s="1"/>
      <c r="D24" s="1"/>
      <c r="E24" s="1"/>
      <c r="F24" s="1"/>
      <c r="H24" s="2">
        <f t="shared" si="4"/>
        <v>8</v>
      </c>
      <c r="I24" s="31">
        <f t="shared" si="9"/>
        <v>115000</v>
      </c>
      <c r="J24" s="1">
        <f t="shared" si="1"/>
        <v>37593.703992309267</v>
      </c>
      <c r="K24" s="1">
        <f t="shared" si="5"/>
        <v>516041.97338460525</v>
      </c>
      <c r="L24" s="1"/>
      <c r="M24" s="1"/>
      <c r="O24" s="2">
        <f t="shared" si="6"/>
        <v>8</v>
      </c>
      <c r="P24" s="31">
        <f>P23*(1+$Q$10)</f>
        <v>440000.00000000006</v>
      </c>
      <c r="Q24" s="1">
        <f t="shared" si="2"/>
        <v>143836.78049231373</v>
      </c>
      <c r="R24" s="1">
        <f t="shared" si="7"/>
        <v>294211.5964615508</v>
      </c>
      <c r="S24" s="1">
        <f t="shared" si="11"/>
        <v>390000.00000000006</v>
      </c>
      <c r="T24" s="1">
        <f t="shared" si="11"/>
        <v>-155788.4035384492</v>
      </c>
      <c r="V24" s="1"/>
      <c r="W24" s="1"/>
    </row>
    <row r="25" spans="1:23" x14ac:dyDescent="0.25">
      <c r="A25" s="2"/>
      <c r="B25" s="1"/>
      <c r="C25" s="1"/>
      <c r="D25" s="1"/>
      <c r="E25" s="1"/>
      <c r="F25" s="1"/>
      <c r="H25" s="2">
        <f t="shared" si="4"/>
        <v>9</v>
      </c>
      <c r="I25" s="31">
        <f t="shared" si="9"/>
        <v>115000</v>
      </c>
      <c r="J25" s="1">
        <f t="shared" si="1"/>
        <v>32690.177384616756</v>
      </c>
      <c r="K25" s="1">
        <f t="shared" si="5"/>
        <v>548732.15076922206</v>
      </c>
      <c r="L25" s="1"/>
      <c r="M25" s="1"/>
      <c r="O25" s="2">
        <f t="shared" si="6"/>
        <v>9</v>
      </c>
      <c r="P25" s="31">
        <f>P24*(1+$Q$10)</f>
        <v>484000.00000000012</v>
      </c>
      <c r="Q25" s="1">
        <f t="shared" si="2"/>
        <v>137583.00742743057</v>
      </c>
      <c r="R25" s="1">
        <f t="shared" si="7"/>
        <v>431794.60388898139</v>
      </c>
      <c r="S25" s="1"/>
      <c r="T25" s="1">
        <f t="shared" si="11"/>
        <v>-18205.396111018636</v>
      </c>
      <c r="V25" s="1"/>
      <c r="W25" s="1"/>
    </row>
    <row r="26" spans="1:23" x14ac:dyDescent="0.25">
      <c r="A26" s="2"/>
      <c r="B26" s="1"/>
      <c r="C26" s="1"/>
      <c r="D26" s="1"/>
      <c r="E26" s="1"/>
      <c r="F26" s="1"/>
      <c r="H26" s="2">
        <v>10</v>
      </c>
      <c r="I26" s="31">
        <f t="shared" si="9"/>
        <v>115000</v>
      </c>
      <c r="J26" s="1">
        <f t="shared" si="1"/>
        <v>28426.241204014575</v>
      </c>
      <c r="K26" s="1">
        <f t="shared" si="5"/>
        <v>577158.39197323669</v>
      </c>
      <c r="L26" s="1"/>
      <c r="M26" s="1"/>
      <c r="O26" s="2">
        <v>10</v>
      </c>
      <c r="P26" s="31">
        <f>P25*(1+$Q$10)</f>
        <v>532400.00000000012</v>
      </c>
      <c r="Q26" s="1">
        <f t="shared" si="2"/>
        <v>131601.13753928142</v>
      </c>
      <c r="R26" s="1">
        <f t="shared" si="7"/>
        <v>563395.74142826279</v>
      </c>
      <c r="S26" s="1"/>
      <c r="T26" s="1">
        <f t="shared" si="11"/>
        <v>113395.74142826279</v>
      </c>
      <c r="V26" s="1"/>
      <c r="W26" s="1"/>
    </row>
    <row r="27" spans="1:23" ht="18" x14ac:dyDescent="0.35">
      <c r="A27" s="2" t="s">
        <v>6</v>
      </c>
      <c r="B27" s="1">
        <v>0</v>
      </c>
      <c r="H27" s="2" t="s">
        <v>6</v>
      </c>
      <c r="I27" s="31">
        <f>I26*(1+J10)</f>
        <v>117874.99999999999</v>
      </c>
      <c r="J27" s="1"/>
      <c r="K27" s="1"/>
      <c r="L27" s="1"/>
      <c r="M27" s="1"/>
      <c r="O27" s="2" t="s">
        <v>6</v>
      </c>
      <c r="P27" s="31">
        <f>P26*(1+$Q$11)</f>
        <v>545710.00000000012</v>
      </c>
      <c r="Q27" s="1"/>
      <c r="R27" s="1"/>
      <c r="S27" s="1"/>
      <c r="T27" s="1"/>
    </row>
    <row r="28" spans="1:23" x14ac:dyDescent="0.25">
      <c r="A28" s="2"/>
      <c r="B28" s="1"/>
      <c r="H28" s="2"/>
      <c r="I28" s="1"/>
      <c r="J28" s="1"/>
      <c r="K28" s="1"/>
      <c r="L28" s="1"/>
      <c r="M28" s="1"/>
      <c r="O28" s="2"/>
      <c r="P28" s="1"/>
      <c r="Q28" s="1"/>
      <c r="R28" s="1"/>
      <c r="S28" s="1"/>
      <c r="T28" s="1"/>
    </row>
    <row r="29" spans="1:23" ht="18" x14ac:dyDescent="0.35">
      <c r="B29" s="34" t="s">
        <v>25</v>
      </c>
      <c r="C29" s="25">
        <f>NPV(C4,B17:B20)</f>
        <v>570995.67254262255</v>
      </c>
      <c r="D29" s="34"/>
      <c r="E29" s="34"/>
      <c r="F29" s="34"/>
      <c r="I29" s="34" t="s">
        <v>25</v>
      </c>
      <c r="J29" s="25">
        <f>NPV(J4,I17:I26)</f>
        <v>577158.39197323658</v>
      </c>
      <c r="K29" s="34"/>
      <c r="L29" s="34"/>
      <c r="M29" s="34"/>
      <c r="P29" s="34" t="s">
        <v>25</v>
      </c>
      <c r="Q29" s="1">
        <f>NPV(Q4,P17:P26)</f>
        <v>563395.74142826279</v>
      </c>
      <c r="R29" s="11"/>
      <c r="S29" s="11"/>
      <c r="T29" s="11"/>
      <c r="U29" s="22"/>
      <c r="V29" s="21"/>
    </row>
    <row r="30" spans="1:23" ht="18" x14ac:dyDescent="0.35">
      <c r="B30" s="34" t="s">
        <v>26</v>
      </c>
      <c r="C30" s="25">
        <f>C13</f>
        <v>175000</v>
      </c>
      <c r="I30" s="34" t="s">
        <v>27</v>
      </c>
      <c r="J30" s="25">
        <f>(I27)/(J4-J10)</f>
        <v>942999.99999999988</v>
      </c>
      <c r="P30" s="34" t="s">
        <v>28</v>
      </c>
      <c r="Q30" s="1">
        <f>P27*Q13</f>
        <v>3819970.0000000009</v>
      </c>
      <c r="U30" s="34"/>
      <c r="V30" s="1"/>
    </row>
    <row r="31" spans="1:23" ht="18" x14ac:dyDescent="0.35">
      <c r="B31" s="34" t="s">
        <v>29</v>
      </c>
      <c r="C31" s="25">
        <f>C30/((1+C4)^A20)</f>
        <v>100056.81797878083</v>
      </c>
      <c r="I31" s="34" t="s">
        <v>29</v>
      </c>
      <c r="J31" s="25">
        <f>J30/((1+J4)^H26)</f>
        <v>233095.17787291948</v>
      </c>
      <c r="P31" s="34" t="s">
        <v>29</v>
      </c>
      <c r="Q31" s="1">
        <f>Q30/((1+Q4)^O26)</f>
        <v>944238.16184434423</v>
      </c>
      <c r="U31" s="34"/>
      <c r="V31" s="21"/>
    </row>
    <row r="32" spans="1:23" ht="18" x14ac:dyDescent="0.35">
      <c r="B32" s="34" t="s">
        <v>30</v>
      </c>
      <c r="C32" s="25">
        <f>C29+C31</f>
        <v>671052.49052140338</v>
      </c>
      <c r="I32" s="34" t="s">
        <v>30</v>
      </c>
      <c r="J32" s="25">
        <f>J29+J31</f>
        <v>810253.56984615605</v>
      </c>
      <c r="P32" s="34" t="s">
        <v>30</v>
      </c>
      <c r="Q32" s="1">
        <f>Q29+Q31</f>
        <v>1507633.9032726069</v>
      </c>
      <c r="U32" s="34"/>
      <c r="V32" s="23"/>
    </row>
    <row r="33" spans="1:20" x14ac:dyDescent="0.25">
      <c r="B33" s="3"/>
      <c r="C33" s="1"/>
      <c r="I33" s="3"/>
      <c r="J33" s="1"/>
      <c r="P33" s="3"/>
      <c r="Q33" s="1"/>
    </row>
    <row r="34" spans="1:20" x14ac:dyDescent="0.25">
      <c r="B34" s="34" t="s">
        <v>31</v>
      </c>
      <c r="C34" s="1">
        <f>C32-C12</f>
        <v>171052.49052140338</v>
      </c>
      <c r="I34" s="34" t="s">
        <v>31</v>
      </c>
      <c r="J34" s="1">
        <f>J32-J12</f>
        <v>390253.56984615605</v>
      </c>
      <c r="P34" s="34" t="s">
        <v>31</v>
      </c>
      <c r="Q34" s="1">
        <f>Q32-Q12</f>
        <v>1057633.9032726069</v>
      </c>
      <c r="R34" s="4"/>
      <c r="S34" s="4"/>
      <c r="T34" s="4"/>
    </row>
    <row r="35" spans="1:20" x14ac:dyDescent="0.25">
      <c r="B35" s="34" t="s">
        <v>32</v>
      </c>
      <c r="C35" s="13">
        <f>IRR(B42:B46)</f>
        <v>0.29406252422581169</v>
      </c>
      <c r="I35" s="34" t="s">
        <v>32</v>
      </c>
      <c r="J35" s="13">
        <f>IRR(I42:I52)</f>
        <v>0.30264610750688692</v>
      </c>
      <c r="P35" s="34" t="s">
        <v>32</v>
      </c>
      <c r="Q35" s="24">
        <f>IRR(P42:P52)</f>
        <v>0.30879366187171553</v>
      </c>
    </row>
    <row r="36" spans="1:20" x14ac:dyDescent="0.25">
      <c r="B36" s="34" t="s">
        <v>33</v>
      </c>
      <c r="C36" s="13">
        <f>MIRR(B42:B46,C4,C4)</f>
        <v>0.23778285380452924</v>
      </c>
      <c r="I36" s="34" t="s">
        <v>33</v>
      </c>
      <c r="J36" s="13">
        <f>MIRR(I42:I52,J4,J4)</f>
        <v>0.22810360619834991</v>
      </c>
      <c r="P36" s="34" t="s">
        <v>33</v>
      </c>
      <c r="Q36" s="13">
        <f>MIRR(P42:P52,Q4,Q4)</f>
        <v>0.29779524465139739</v>
      </c>
    </row>
    <row r="37" spans="1:20" x14ac:dyDescent="0.25">
      <c r="B37" s="34" t="s">
        <v>34</v>
      </c>
      <c r="C37" s="15">
        <f>IF(E$17&gt;0,A$17, IF(E$18&gt;0,A$18,IF(E$19&gt;0,A$19, IF(E$20&gt;0,A$20,IF(E$21&gt;0,A$21,IF(E$22&gt;0,A$22,IF(E$23&gt;0,A$23,IF(E$24&gt;0,A$24,IF(E$25&gt;0,A$25,IF(E$26&gt;0,A$26))))))))))</f>
        <v>3</v>
      </c>
      <c r="I37" s="34" t="s">
        <v>34</v>
      </c>
      <c r="J37" s="15">
        <f>IF(L17&gt;0,H17, IF(L18&gt;0,H18,IF(L19&gt;0,H19, IF(L20&gt;0,H20,IF(L21&gt;0,H21,IF(L22&gt;0,H22,IF(L23&gt;0,H23,IF(L24&gt;0,H24,IF(L25&gt;0,H25,IF(L26&gt;0,H26))))))))))</f>
        <v>4</v>
      </c>
      <c r="P37" s="34" t="s">
        <v>34</v>
      </c>
      <c r="Q37" s="15">
        <f>IF(S17&gt;0,O17, IF(S18&gt;0,O18,IF(S19&gt;0,O19, IF(S20&gt;0,O20,IF(S21&gt;0,O21,IF(S22&gt;0,O22,IF(S23&gt;0,O23,IF(S24&gt;0,O24,IF(S25&gt;0,O25,IF(S26&gt;0,O26))))))))))</f>
        <v>8</v>
      </c>
    </row>
    <row r="38" spans="1:20" ht="30" x14ac:dyDescent="0.25">
      <c r="B38" s="9" t="s">
        <v>24</v>
      </c>
      <c r="C38" s="15">
        <f>IF(F$17&gt;0,A$17, IF(F$18&gt;0,A$18,IF(F$19&gt;0,A$19, IF(F$20&gt;0,A$20,IF(F$21&gt;0,A$21,IF(F$22&gt;0,A$22,IF(F$23&gt;0,A$23,IF(F$24&gt;0,A$24,IF(F$25&gt;0,A$25,IF(F$26&gt;0,A$26))))))))))</f>
        <v>4</v>
      </c>
      <c r="I38" s="9" t="s">
        <v>24</v>
      </c>
      <c r="J38" s="15">
        <f>IF(M$17&gt;0,H$17, IF(M$18&gt;0,H$18,IF(M$19&gt;0,H$19, IF(M$20&gt;0,H$20,IF(M$21&gt;0,H$21,IF(M$22&gt;0,H$22,IF(M$23&gt;0,H$23,IF(M$24&gt;0,H$24,IF(M$25&gt;0,H$25,IF(M$26&gt;0,H$26))))))))))</f>
        <v>6</v>
      </c>
      <c r="P38" s="9" t="s">
        <v>24</v>
      </c>
      <c r="Q38" s="15">
        <f>IF(T$17&gt;0,O$17, IF(T$18&gt;0,O$18,IF(T$19&gt;0,O$19, IF(T$20&gt;0,O$20,IF(T$21&gt;0,O$21,IF(T$22&gt;0,O$22,IF(T$23&gt;0,O$23,IF(T$24&gt;0,O$24,IF(T$25&gt;0,O$25,IF(T$26&gt;0,O$26))))))))))</f>
        <v>10</v>
      </c>
    </row>
    <row r="39" spans="1:20" x14ac:dyDescent="0.25">
      <c r="B39" s="34" t="s">
        <v>35</v>
      </c>
      <c r="C39" s="29">
        <f>C32/C12</f>
        <v>1.3421049810428067</v>
      </c>
      <c r="I39" s="34" t="s">
        <v>35</v>
      </c>
      <c r="J39" s="29">
        <f>J32/J12</f>
        <v>1.9291751663003716</v>
      </c>
      <c r="P39" s="34" t="s">
        <v>35</v>
      </c>
      <c r="Q39" s="29">
        <f>Q32/Q12</f>
        <v>3.3502975628280152</v>
      </c>
    </row>
    <row r="40" spans="1:20" x14ac:dyDescent="0.25">
      <c r="B40" s="34"/>
      <c r="P40" s="6"/>
      <c r="Q40" s="7"/>
    </row>
    <row r="41" spans="1:20" x14ac:dyDescent="0.25">
      <c r="B41" s="36" t="s">
        <v>36</v>
      </c>
      <c r="C41" s="36"/>
      <c r="D41" s="36"/>
      <c r="E41" s="34"/>
      <c r="F41" s="34"/>
      <c r="I41" s="36" t="s">
        <v>36</v>
      </c>
      <c r="J41" s="36"/>
      <c r="K41" s="36"/>
      <c r="L41" s="34"/>
      <c r="M41" s="34"/>
      <c r="P41" s="36" t="s">
        <v>36</v>
      </c>
      <c r="Q41" s="36"/>
      <c r="R41" s="36"/>
      <c r="S41" s="34"/>
      <c r="T41" s="34"/>
    </row>
    <row r="42" spans="1:20" x14ac:dyDescent="0.25">
      <c r="A42">
        <v>0</v>
      </c>
      <c r="B42" s="12">
        <f>-C12</f>
        <v>-500000</v>
      </c>
      <c r="H42">
        <v>0</v>
      </c>
      <c r="I42" s="12">
        <f>-J12</f>
        <v>-420000</v>
      </c>
      <c r="O42">
        <v>0</v>
      </c>
      <c r="P42" s="12">
        <f>-Q12</f>
        <v>-450000</v>
      </c>
    </row>
    <row r="43" spans="1:20" x14ac:dyDescent="0.25">
      <c r="A43">
        <f>A42+1</f>
        <v>1</v>
      </c>
      <c r="B43" s="32">
        <f>B17</f>
        <v>200000</v>
      </c>
      <c r="H43">
        <f>H42+1</f>
        <v>1</v>
      </c>
      <c r="I43" s="32">
        <f t="shared" ref="I43:I51" si="12">I17</f>
        <v>115000</v>
      </c>
      <c r="O43">
        <f>O42+1</f>
        <v>1</v>
      </c>
      <c r="P43" s="32">
        <f t="shared" ref="P43:P51" si="13">P17</f>
        <v>0</v>
      </c>
    </row>
    <row r="44" spans="1:20" x14ac:dyDescent="0.25">
      <c r="A44">
        <f>A43+1</f>
        <v>2</v>
      </c>
      <c r="B44" s="32">
        <f>B18</f>
        <v>200000</v>
      </c>
      <c r="H44">
        <f>H43+1</f>
        <v>2</v>
      </c>
      <c r="I44" s="32">
        <f t="shared" si="12"/>
        <v>115000</v>
      </c>
      <c r="O44">
        <f>O43+1</f>
        <v>2</v>
      </c>
      <c r="P44" s="32">
        <f t="shared" si="13"/>
        <v>0</v>
      </c>
    </row>
    <row r="45" spans="1:20" x14ac:dyDescent="0.25">
      <c r="A45">
        <f t="shared" ref="A45:A52" si="14">A44+1</f>
        <v>3</v>
      </c>
      <c r="B45" s="32">
        <f>B19</f>
        <v>200000</v>
      </c>
      <c r="H45">
        <f t="shared" ref="H45:H52" si="15">H44+1</f>
        <v>3</v>
      </c>
      <c r="I45" s="32">
        <f t="shared" si="12"/>
        <v>115000</v>
      </c>
      <c r="O45">
        <f t="shared" ref="O45:O52" si="16">O44+1</f>
        <v>3</v>
      </c>
      <c r="P45" s="32">
        <f t="shared" si="13"/>
        <v>0</v>
      </c>
    </row>
    <row r="46" spans="1:20" x14ac:dyDescent="0.25">
      <c r="A46">
        <f t="shared" si="14"/>
        <v>4</v>
      </c>
      <c r="B46" s="32">
        <f>B20+C30</f>
        <v>375000</v>
      </c>
      <c r="H46">
        <f t="shared" si="15"/>
        <v>4</v>
      </c>
      <c r="I46" s="32">
        <f t="shared" si="12"/>
        <v>115000</v>
      </c>
      <c r="O46">
        <f t="shared" si="16"/>
        <v>4</v>
      </c>
      <c r="P46" s="32">
        <f t="shared" si="13"/>
        <v>0</v>
      </c>
    </row>
    <row r="47" spans="1:20" x14ac:dyDescent="0.25">
      <c r="A47">
        <f t="shared" si="14"/>
        <v>5</v>
      </c>
      <c r="B47" s="1">
        <v>0</v>
      </c>
      <c r="H47">
        <f t="shared" si="15"/>
        <v>5</v>
      </c>
      <c r="I47" s="32">
        <f t="shared" si="12"/>
        <v>115000</v>
      </c>
      <c r="O47">
        <f t="shared" si="16"/>
        <v>5</v>
      </c>
      <c r="P47" s="32">
        <f t="shared" si="13"/>
        <v>0</v>
      </c>
    </row>
    <row r="48" spans="1:20" x14ac:dyDescent="0.25">
      <c r="A48">
        <f t="shared" si="14"/>
        <v>6</v>
      </c>
      <c r="B48" s="1">
        <v>0</v>
      </c>
      <c r="H48">
        <f t="shared" si="15"/>
        <v>6</v>
      </c>
      <c r="I48" s="32">
        <f t="shared" si="12"/>
        <v>115000</v>
      </c>
      <c r="O48">
        <f t="shared" si="16"/>
        <v>6</v>
      </c>
      <c r="P48" s="32">
        <f t="shared" si="13"/>
        <v>0</v>
      </c>
    </row>
    <row r="49" spans="1:16" x14ac:dyDescent="0.25">
      <c r="A49">
        <f t="shared" si="14"/>
        <v>7</v>
      </c>
      <c r="B49" s="1">
        <v>0</v>
      </c>
      <c r="H49">
        <f t="shared" si="15"/>
        <v>7</v>
      </c>
      <c r="I49" s="32">
        <f t="shared" si="12"/>
        <v>115000</v>
      </c>
      <c r="O49">
        <f t="shared" si="16"/>
        <v>7</v>
      </c>
      <c r="P49" s="32">
        <f t="shared" si="13"/>
        <v>400000</v>
      </c>
    </row>
    <row r="50" spans="1:16" x14ac:dyDescent="0.25">
      <c r="A50">
        <f t="shared" si="14"/>
        <v>8</v>
      </c>
      <c r="B50" s="1">
        <v>0</v>
      </c>
      <c r="H50">
        <f t="shared" si="15"/>
        <v>8</v>
      </c>
      <c r="I50" s="32">
        <f t="shared" si="12"/>
        <v>115000</v>
      </c>
      <c r="O50">
        <f t="shared" si="16"/>
        <v>8</v>
      </c>
      <c r="P50" s="32">
        <f t="shared" si="13"/>
        <v>440000.00000000006</v>
      </c>
    </row>
    <row r="51" spans="1:16" x14ac:dyDescent="0.25">
      <c r="A51">
        <f t="shared" si="14"/>
        <v>9</v>
      </c>
      <c r="B51" s="1">
        <v>0</v>
      </c>
      <c r="H51">
        <f t="shared" si="15"/>
        <v>9</v>
      </c>
      <c r="I51" s="32">
        <f t="shared" si="12"/>
        <v>115000</v>
      </c>
      <c r="O51">
        <f t="shared" si="16"/>
        <v>9</v>
      </c>
      <c r="P51" s="32">
        <f t="shared" si="13"/>
        <v>484000.00000000012</v>
      </c>
    </row>
    <row r="52" spans="1:16" x14ac:dyDescent="0.25">
      <c r="A52">
        <f t="shared" si="14"/>
        <v>10</v>
      </c>
      <c r="B52" s="1">
        <v>0</v>
      </c>
      <c r="H52">
        <f t="shared" si="15"/>
        <v>10</v>
      </c>
      <c r="I52" s="32">
        <f>I26+J30</f>
        <v>1058000</v>
      </c>
      <c r="O52">
        <f t="shared" si="16"/>
        <v>10</v>
      </c>
      <c r="P52" s="32">
        <f>P26+Q30</f>
        <v>4352370.0000000009</v>
      </c>
    </row>
    <row r="53" spans="1:16" x14ac:dyDescent="0.25">
      <c r="P53" s="1"/>
    </row>
    <row r="54" spans="1:16" x14ac:dyDescent="0.25">
      <c r="B54" s="3"/>
      <c r="P54" s="1"/>
    </row>
    <row r="55" spans="1:16" x14ac:dyDescent="0.25">
      <c r="P55" s="1"/>
    </row>
    <row r="56" spans="1:16" x14ac:dyDescent="0.25">
      <c r="P56" s="1"/>
    </row>
    <row r="57" spans="1:16" x14ac:dyDescent="0.25">
      <c r="P57" s="1"/>
    </row>
    <row r="58" spans="1:16" x14ac:dyDescent="0.25">
      <c r="P58" s="1"/>
    </row>
    <row r="59" spans="1:16" x14ac:dyDescent="0.25">
      <c r="P59" s="1"/>
    </row>
    <row r="60" spans="1:16" x14ac:dyDescent="0.25">
      <c r="P60" s="1"/>
    </row>
    <row r="61" spans="1:16" x14ac:dyDescent="0.25">
      <c r="P61" s="1"/>
    </row>
    <row r="62" spans="1:16" x14ac:dyDescent="0.25">
      <c r="P62" s="1"/>
    </row>
  </sheetData>
  <mergeCells count="8">
    <mergeCell ref="B41:D41"/>
    <mergeCell ref="I41:K41"/>
    <mergeCell ref="P41:R41"/>
    <mergeCell ref="A1:R1"/>
    <mergeCell ref="A3:D3"/>
    <mergeCell ref="H3:K3"/>
    <mergeCell ref="O3:R3"/>
    <mergeCell ref="H13:I13"/>
  </mergeCells>
  <pageMargins left="0.7" right="0.7" top="0.75" bottom="0.75" header="0.3" footer="0.3"/>
  <pageSetup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2"/>
  <sheetViews>
    <sheetView workbookViewId="0">
      <selection activeCell="U7" sqref="U7"/>
    </sheetView>
  </sheetViews>
  <sheetFormatPr defaultRowHeight="15" x14ac:dyDescent="0.25"/>
  <cols>
    <col min="1" max="1" width="3.7109375" customWidth="1"/>
    <col min="2" max="6" width="12.7109375" customWidth="1"/>
    <col min="7" max="8" width="3.7109375" customWidth="1"/>
    <col min="9" max="10" width="13.28515625" bestFit="1" customWidth="1"/>
    <col min="11" max="13" width="12.7109375" customWidth="1"/>
    <col min="14" max="15" width="3.7109375" customWidth="1"/>
    <col min="16" max="16" width="12.7109375" customWidth="1"/>
    <col min="17" max="17" width="13.28515625" bestFit="1" customWidth="1"/>
    <col min="18" max="20" width="12.7109375" customWidth="1"/>
    <col min="21" max="21" width="10.7109375" bestFit="1" customWidth="1"/>
    <col min="22" max="23" width="15.7109375" customWidth="1"/>
  </cols>
  <sheetData>
    <row r="1" spans="1:23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26"/>
      <c r="T1" s="26"/>
    </row>
    <row r="3" spans="1:23" x14ac:dyDescent="0.25">
      <c r="A3" s="36" t="s">
        <v>37</v>
      </c>
      <c r="B3" s="36"/>
      <c r="C3" s="36"/>
      <c r="D3" s="36"/>
      <c r="E3" s="26"/>
      <c r="F3" s="26"/>
      <c r="H3" s="36" t="s">
        <v>38</v>
      </c>
      <c r="I3" s="36"/>
      <c r="J3" s="36"/>
      <c r="K3" s="36"/>
      <c r="L3" s="26"/>
      <c r="M3" s="26"/>
      <c r="O3" s="36" t="s">
        <v>39</v>
      </c>
      <c r="P3" s="36"/>
      <c r="Q3" s="36"/>
      <c r="R3" s="36"/>
      <c r="S3" s="26"/>
      <c r="T3" s="26"/>
    </row>
    <row r="4" spans="1:23" x14ac:dyDescent="0.25">
      <c r="B4" s="26" t="s">
        <v>41</v>
      </c>
      <c r="C4" s="18">
        <v>0.09</v>
      </c>
      <c r="I4" s="34" t="s">
        <v>41</v>
      </c>
      <c r="J4" s="18">
        <f>C4</f>
        <v>0.09</v>
      </c>
      <c r="P4" s="34" t="s">
        <v>41</v>
      </c>
      <c r="Q4" s="18">
        <f>C4</f>
        <v>0.09</v>
      </c>
    </row>
    <row r="5" spans="1:23" ht="18" x14ac:dyDescent="0.35">
      <c r="B5" s="26" t="s">
        <v>5</v>
      </c>
      <c r="C5" s="15">
        <v>75000</v>
      </c>
      <c r="I5" s="26" t="s">
        <v>6</v>
      </c>
      <c r="J5" s="15">
        <v>75000</v>
      </c>
      <c r="P5" s="26" t="s">
        <v>7</v>
      </c>
      <c r="Q5" s="15">
        <v>0</v>
      </c>
    </row>
    <row r="6" spans="1:23" ht="18" x14ac:dyDescent="0.35">
      <c r="B6" s="26"/>
      <c r="C6" s="15"/>
      <c r="I6" s="26"/>
      <c r="J6" s="15"/>
      <c r="P6" s="26" t="s">
        <v>42</v>
      </c>
      <c r="Q6" s="15">
        <v>150000</v>
      </c>
    </row>
    <row r="7" spans="1:23" x14ac:dyDescent="0.25">
      <c r="B7" s="26"/>
      <c r="C7" s="15"/>
      <c r="I7" s="26"/>
      <c r="J7" s="15"/>
      <c r="P7" s="26"/>
      <c r="Q7" s="15"/>
    </row>
    <row r="8" spans="1:23" ht="18" x14ac:dyDescent="0.35">
      <c r="P8" s="26" t="s">
        <v>9</v>
      </c>
      <c r="Q8" s="15">
        <v>15</v>
      </c>
    </row>
    <row r="9" spans="1:23" ht="18" x14ac:dyDescent="0.35">
      <c r="B9" s="26" t="s">
        <v>40</v>
      </c>
      <c r="C9" s="18">
        <v>0.15</v>
      </c>
      <c r="I9" s="26" t="s">
        <v>11</v>
      </c>
      <c r="J9" s="18">
        <v>0</v>
      </c>
      <c r="P9" s="26" t="s">
        <v>40</v>
      </c>
      <c r="Q9" s="18">
        <v>0</v>
      </c>
    </row>
    <row r="10" spans="1:23" ht="18" x14ac:dyDescent="0.35">
      <c r="B10" s="26"/>
      <c r="C10" s="18"/>
      <c r="I10" s="26" t="s">
        <v>14</v>
      </c>
      <c r="J10" s="18">
        <v>2.5000000000000001E-2</v>
      </c>
      <c r="P10" s="26" t="s">
        <v>43</v>
      </c>
      <c r="Q10" s="18">
        <v>2.5000000000000001E-2</v>
      </c>
    </row>
    <row r="11" spans="1:23" ht="18" x14ac:dyDescent="0.35">
      <c r="B11" s="26"/>
      <c r="C11" s="16"/>
      <c r="I11" s="26"/>
      <c r="J11" s="16"/>
      <c r="P11" s="26" t="s">
        <v>14</v>
      </c>
      <c r="Q11" s="18">
        <v>2.5000000000000001E-2</v>
      </c>
    </row>
    <row r="12" spans="1:23" ht="30" x14ac:dyDescent="0.25">
      <c r="B12" s="30" t="s">
        <v>16</v>
      </c>
      <c r="C12" s="19">
        <v>500000</v>
      </c>
      <c r="I12" s="30" t="s">
        <v>16</v>
      </c>
      <c r="J12" s="19">
        <v>500000</v>
      </c>
      <c r="P12" s="9" t="s">
        <v>16</v>
      </c>
      <c r="Q12" s="20">
        <v>500000</v>
      </c>
    </row>
    <row r="13" spans="1:23" ht="48" x14ac:dyDescent="0.35">
      <c r="B13" s="30" t="s">
        <v>17</v>
      </c>
      <c r="C13" s="15">
        <v>50000</v>
      </c>
      <c r="H13" s="37" t="s">
        <v>18</v>
      </c>
      <c r="I13" s="37"/>
      <c r="J13" s="15">
        <f>J30</f>
        <v>1182692.3076923077</v>
      </c>
      <c r="P13" s="9" t="s">
        <v>19</v>
      </c>
      <c r="Q13" s="15">
        <v>10</v>
      </c>
    </row>
    <row r="14" spans="1:23" x14ac:dyDescent="0.25">
      <c r="B14" s="9"/>
      <c r="C14" s="8"/>
      <c r="I14" s="9"/>
      <c r="J14" s="8"/>
      <c r="P14" s="9"/>
      <c r="Q14" s="10"/>
    </row>
    <row r="15" spans="1:23" ht="31.5" x14ac:dyDescent="0.35">
      <c r="B15" s="11" t="s">
        <v>20</v>
      </c>
      <c r="C15" s="11" t="s">
        <v>21</v>
      </c>
      <c r="D15" s="27" t="s">
        <v>22</v>
      </c>
      <c r="E15" s="28" t="s">
        <v>23</v>
      </c>
      <c r="F15" s="28" t="s">
        <v>24</v>
      </c>
      <c r="G15" s="16"/>
      <c r="H15" s="16"/>
      <c r="I15" s="11" t="s">
        <v>20</v>
      </c>
      <c r="J15" s="11" t="s">
        <v>21</v>
      </c>
      <c r="K15" s="27" t="s">
        <v>22</v>
      </c>
      <c r="L15" s="28" t="s">
        <v>23</v>
      </c>
      <c r="M15" s="28" t="s">
        <v>24</v>
      </c>
      <c r="N15" s="16"/>
      <c r="O15" s="16"/>
      <c r="P15" s="11" t="s">
        <v>20</v>
      </c>
      <c r="Q15" s="11" t="s">
        <v>21</v>
      </c>
      <c r="R15" s="27" t="s">
        <v>22</v>
      </c>
      <c r="S15" s="28" t="s">
        <v>23</v>
      </c>
      <c r="T15" s="28" t="s">
        <v>24</v>
      </c>
      <c r="U15" s="16"/>
      <c r="V15" s="2"/>
      <c r="W15" s="17"/>
    </row>
    <row r="16" spans="1:23" x14ac:dyDescent="0.25">
      <c r="A16" s="2">
        <v>0</v>
      </c>
      <c r="B16" s="5"/>
      <c r="C16" s="5">
        <f t="shared" ref="C16:C19" si="0">B16/((1+C$4)^A16)</f>
        <v>0</v>
      </c>
      <c r="D16" s="5">
        <f>C16</f>
        <v>0</v>
      </c>
      <c r="E16" s="5"/>
      <c r="F16" s="5"/>
      <c r="H16" s="2">
        <v>0</v>
      </c>
      <c r="I16" s="5"/>
      <c r="J16" s="5">
        <f t="shared" ref="J16:J26" si="1">I16/((1+J$4)^H16)</f>
        <v>0</v>
      </c>
      <c r="K16" s="5">
        <f>J16</f>
        <v>0</v>
      </c>
      <c r="L16" s="5"/>
      <c r="M16" s="5"/>
      <c r="O16" s="2">
        <v>0</v>
      </c>
      <c r="P16" s="33"/>
      <c r="Q16" s="5">
        <f t="shared" ref="Q16:Q26" si="2">P16/((1+Q$4)^O16)</f>
        <v>0</v>
      </c>
      <c r="R16" s="5">
        <f>Q16</f>
        <v>0</v>
      </c>
      <c r="S16" s="5"/>
      <c r="T16" s="5"/>
      <c r="V16" s="1"/>
      <c r="W16" s="1"/>
    </row>
    <row r="17" spans="1:23" x14ac:dyDescent="0.25">
      <c r="A17" s="2">
        <v>1</v>
      </c>
      <c r="B17" s="31">
        <f>C5</f>
        <v>75000</v>
      </c>
      <c r="C17" s="1">
        <f>B17/((1+C$4)^A17)</f>
        <v>68807.339449541279</v>
      </c>
      <c r="D17" s="1">
        <f>D16+C17</f>
        <v>68807.339449541279</v>
      </c>
      <c r="E17" s="1">
        <f>-C12+B17</f>
        <v>-425000</v>
      </c>
      <c r="F17" s="1">
        <f>-C12+C17</f>
        <v>-431192.66055045871</v>
      </c>
      <c r="H17" s="2">
        <f>H16+1</f>
        <v>1</v>
      </c>
      <c r="I17" s="31">
        <f>J5</f>
        <v>75000</v>
      </c>
      <c r="J17" s="1">
        <f t="shared" si="1"/>
        <v>68807.339449541279</v>
      </c>
      <c r="K17" s="1">
        <f>K16+J17</f>
        <v>68807.339449541279</v>
      </c>
      <c r="L17" s="1">
        <f>-J12+I17</f>
        <v>-425000</v>
      </c>
      <c r="M17" s="1">
        <f>-J12+J17</f>
        <v>-431192.66055045871</v>
      </c>
      <c r="O17" s="2">
        <f>O16+1</f>
        <v>1</v>
      </c>
      <c r="P17" s="31">
        <f>Q5</f>
        <v>0</v>
      </c>
      <c r="Q17" s="1">
        <f t="shared" si="2"/>
        <v>0</v>
      </c>
      <c r="R17" s="1">
        <f>R16+Q17</f>
        <v>0</v>
      </c>
      <c r="S17" s="1">
        <f>-Q12+P17</f>
        <v>-500000</v>
      </c>
      <c r="T17" s="1">
        <f>-Q12+Q17</f>
        <v>-500000</v>
      </c>
      <c r="V17" s="1"/>
      <c r="W17" s="1"/>
    </row>
    <row r="18" spans="1:23" x14ac:dyDescent="0.25">
      <c r="A18" s="2">
        <f t="shared" ref="A18:A24" si="3">A17+1</f>
        <v>2</v>
      </c>
      <c r="B18" s="31">
        <f>B17*(1+$C$9)</f>
        <v>86250</v>
      </c>
      <c r="C18" s="1">
        <f t="shared" si="0"/>
        <v>72594.899419240799</v>
      </c>
      <c r="D18" s="1">
        <f t="shared" ref="D18:D19" si="4">D17+C18</f>
        <v>141402.23886878206</v>
      </c>
      <c r="E18" s="1">
        <f>E17+B18</f>
        <v>-338750</v>
      </c>
      <c r="F18" s="1">
        <f>F17+C18</f>
        <v>-358597.76113121794</v>
      </c>
      <c r="H18" s="2">
        <f t="shared" ref="H18:H25" si="5">H17+1</f>
        <v>2</v>
      </c>
      <c r="I18" s="31">
        <f>$I17*(1+$J$9)</f>
        <v>75000</v>
      </c>
      <c r="J18" s="1">
        <f t="shared" si="1"/>
        <v>63125.999494991993</v>
      </c>
      <c r="K18" s="1">
        <f t="shared" ref="K18:K26" si="6">K17+J18</f>
        <v>131933.33894453326</v>
      </c>
      <c r="L18" s="1">
        <f>L17+I18</f>
        <v>-350000</v>
      </c>
      <c r="M18" s="1">
        <f>M17+J18</f>
        <v>-368066.66105546674</v>
      </c>
      <c r="O18" s="2">
        <f t="shared" ref="O18:O25" si="7">O17+1</f>
        <v>2</v>
      </c>
      <c r="P18" s="31">
        <f>P17*(1+$Q$9)</f>
        <v>0</v>
      </c>
      <c r="Q18" s="1">
        <f t="shared" si="2"/>
        <v>0</v>
      </c>
      <c r="R18" s="1">
        <f t="shared" ref="R18:R26" si="8">R17+Q18</f>
        <v>0</v>
      </c>
      <c r="S18" s="1">
        <f>S17+P18</f>
        <v>-500000</v>
      </c>
      <c r="T18" s="1">
        <f>T17+Q18</f>
        <v>-500000</v>
      </c>
      <c r="V18" s="1"/>
      <c r="W18" s="1"/>
    </row>
    <row r="19" spans="1:23" x14ac:dyDescent="0.25">
      <c r="A19" s="2">
        <f t="shared" si="3"/>
        <v>3</v>
      </c>
      <c r="B19" s="31">
        <f>B18*(1+$C$9)</f>
        <v>99187.499999999985</v>
      </c>
      <c r="C19" s="1">
        <f t="shared" si="0"/>
        <v>76590.948928556783</v>
      </c>
      <c r="D19" s="1">
        <f t="shared" si="4"/>
        <v>217993.18779733885</v>
      </c>
      <c r="E19" s="1">
        <f t="shared" ref="E19" si="9">E18+B19</f>
        <v>-239562.5</v>
      </c>
      <c r="F19" s="1">
        <f>F18+C19</f>
        <v>-282006.81220266118</v>
      </c>
      <c r="H19" s="2">
        <f t="shared" si="5"/>
        <v>3</v>
      </c>
      <c r="I19" s="31">
        <f t="shared" ref="I19:I26" si="10">I18*(1+$J$9)</f>
        <v>75000</v>
      </c>
      <c r="J19" s="1">
        <f t="shared" si="1"/>
        <v>57913.761004579814</v>
      </c>
      <c r="K19" s="1">
        <f t="shared" si="6"/>
        <v>189847.09994911306</v>
      </c>
      <c r="L19" s="1">
        <f t="shared" ref="L19:L20" si="11">L18+I19</f>
        <v>-275000</v>
      </c>
      <c r="M19" s="1">
        <f t="shared" ref="M19:M20" si="12">M18+J19</f>
        <v>-310152.90005088691</v>
      </c>
      <c r="O19" s="2">
        <f t="shared" si="7"/>
        <v>3</v>
      </c>
      <c r="P19" s="31">
        <f>P18*(1+$Q$9)</f>
        <v>0</v>
      </c>
      <c r="Q19" s="1">
        <f t="shared" si="2"/>
        <v>0</v>
      </c>
      <c r="R19" s="1">
        <f t="shared" si="8"/>
        <v>0</v>
      </c>
      <c r="S19" s="1">
        <f t="shared" ref="S19:S24" si="13">S18+P19</f>
        <v>-500000</v>
      </c>
      <c r="T19" s="1">
        <f t="shared" ref="T19:T24" si="14">T18+Q19</f>
        <v>-500000</v>
      </c>
      <c r="V19" s="1"/>
      <c r="W19" s="1"/>
    </row>
    <row r="20" spans="1:23" x14ac:dyDescent="0.25">
      <c r="A20" s="2">
        <f t="shared" si="3"/>
        <v>4</v>
      </c>
      <c r="B20" s="31">
        <f t="shared" ref="B20:B21" si="15">B19*(1+$C$9)</f>
        <v>114065.62499999997</v>
      </c>
      <c r="C20" s="1">
        <f t="shared" ref="C20:C21" si="16">B20/((1+C$4)^A20)</f>
        <v>80806.964465908532</v>
      </c>
      <c r="D20" s="1">
        <f t="shared" ref="D20:D21" si="17">D19+C20</f>
        <v>298800.15226324741</v>
      </c>
      <c r="E20" s="1">
        <f t="shared" ref="E20:F21" si="18">E19+B20</f>
        <v>-125496.87500000003</v>
      </c>
      <c r="F20" s="1">
        <f t="shared" si="18"/>
        <v>-201199.84773675265</v>
      </c>
      <c r="H20" s="2">
        <f t="shared" si="5"/>
        <v>4</v>
      </c>
      <c r="I20" s="31">
        <f t="shared" si="10"/>
        <v>75000</v>
      </c>
      <c r="J20" s="1">
        <f t="shared" si="1"/>
        <v>53131.890829889737</v>
      </c>
      <c r="K20" s="1">
        <f t="shared" si="6"/>
        <v>242978.99077900281</v>
      </c>
      <c r="L20" s="1">
        <f t="shared" si="11"/>
        <v>-200000</v>
      </c>
      <c r="M20" s="1">
        <f t="shared" si="12"/>
        <v>-257021.00922099716</v>
      </c>
      <c r="O20" s="2">
        <f t="shared" si="7"/>
        <v>4</v>
      </c>
      <c r="P20" s="31">
        <f>P19*(1+$Q$9)</f>
        <v>0</v>
      </c>
      <c r="Q20" s="1">
        <f t="shared" si="2"/>
        <v>0</v>
      </c>
      <c r="R20" s="1">
        <f t="shared" si="8"/>
        <v>0</v>
      </c>
      <c r="S20" s="1">
        <f t="shared" si="13"/>
        <v>-500000</v>
      </c>
      <c r="T20" s="1">
        <f t="shared" si="14"/>
        <v>-500000</v>
      </c>
      <c r="V20" s="1"/>
      <c r="W20" s="1"/>
    </row>
    <row r="21" spans="1:23" x14ac:dyDescent="0.25">
      <c r="A21" s="2">
        <f t="shared" si="3"/>
        <v>5</v>
      </c>
      <c r="B21" s="31">
        <f t="shared" si="15"/>
        <v>131175.46874999997</v>
      </c>
      <c r="C21" s="1">
        <f t="shared" si="16"/>
        <v>85255.054253022754</v>
      </c>
      <c r="D21" s="1">
        <f t="shared" si="17"/>
        <v>384055.20651627018</v>
      </c>
      <c r="E21" s="1">
        <f t="shared" si="18"/>
        <v>5678.5937499999418</v>
      </c>
      <c r="F21" s="1">
        <f t="shared" ref="F21" si="19">F20+C21</f>
        <v>-115944.7934837299</v>
      </c>
      <c r="H21" s="2">
        <f t="shared" si="5"/>
        <v>5</v>
      </c>
      <c r="I21" s="31">
        <f t="shared" si="10"/>
        <v>75000</v>
      </c>
      <c r="J21" s="1">
        <f t="shared" si="1"/>
        <v>48744.853972375895</v>
      </c>
      <c r="K21" s="1">
        <f t="shared" si="6"/>
        <v>291723.8447513787</v>
      </c>
      <c r="L21" s="1">
        <f t="shared" ref="L21:L26" si="20">L20+I21</f>
        <v>-125000</v>
      </c>
      <c r="M21" s="1">
        <f t="shared" ref="M21:M26" si="21">M20+J21</f>
        <v>-208276.15524862127</v>
      </c>
      <c r="O21" s="2">
        <f t="shared" si="7"/>
        <v>5</v>
      </c>
      <c r="P21" s="31">
        <f>Q6</f>
        <v>150000</v>
      </c>
      <c r="Q21" s="1">
        <f t="shared" si="2"/>
        <v>97489.70794475179</v>
      </c>
      <c r="R21" s="1">
        <f t="shared" si="8"/>
        <v>97489.70794475179</v>
      </c>
      <c r="S21" s="1">
        <f t="shared" si="13"/>
        <v>-350000</v>
      </c>
      <c r="T21" s="1">
        <f t="shared" si="14"/>
        <v>-402510.29205524822</v>
      </c>
      <c r="V21" s="1"/>
      <c r="W21" s="1"/>
    </row>
    <row r="22" spans="1:23" x14ac:dyDescent="0.25">
      <c r="A22" s="2">
        <f t="shared" si="3"/>
        <v>6</v>
      </c>
      <c r="B22" s="31">
        <f t="shared" ref="B22" si="22">B21*(1+$C$9)</f>
        <v>150851.78906249994</v>
      </c>
      <c r="C22" s="1">
        <f t="shared" ref="C22" si="23">B22/((1+C$4)^A22)</f>
        <v>89947.993019244168</v>
      </c>
      <c r="D22" s="1">
        <f t="shared" ref="D22" si="24">D21+C22</f>
        <v>474003.19953551434</v>
      </c>
      <c r="E22" s="1">
        <f t="shared" ref="E22" si="25">E21+B22</f>
        <v>156530.38281249988</v>
      </c>
      <c r="F22" s="1">
        <f t="shared" ref="F22" si="26">F21+C22</f>
        <v>-25996.800464485728</v>
      </c>
      <c r="H22" s="2">
        <f t="shared" si="5"/>
        <v>6</v>
      </c>
      <c r="I22" s="31">
        <f t="shared" si="10"/>
        <v>75000</v>
      </c>
      <c r="J22" s="1">
        <f t="shared" si="1"/>
        <v>44720.049515941188</v>
      </c>
      <c r="K22" s="1">
        <f t="shared" si="6"/>
        <v>336443.89426731988</v>
      </c>
      <c r="L22" s="1">
        <f t="shared" si="20"/>
        <v>-50000</v>
      </c>
      <c r="M22" s="1">
        <f t="shared" si="21"/>
        <v>-163556.10573268009</v>
      </c>
      <c r="O22" s="2">
        <f t="shared" si="7"/>
        <v>6</v>
      </c>
      <c r="P22" s="31">
        <f>P21*(1+$Q$10)</f>
        <v>153750</v>
      </c>
      <c r="Q22" s="1">
        <f t="shared" si="2"/>
        <v>91676.101507679428</v>
      </c>
      <c r="R22" s="1">
        <f t="shared" si="8"/>
        <v>189165.80945243122</v>
      </c>
      <c r="S22" s="1">
        <f t="shared" si="13"/>
        <v>-196250</v>
      </c>
      <c r="T22" s="1">
        <f t="shared" si="14"/>
        <v>-310834.19054756878</v>
      </c>
      <c r="V22" s="1"/>
      <c r="W22" s="1"/>
    </row>
    <row r="23" spans="1:23" x14ac:dyDescent="0.25">
      <c r="A23" s="2">
        <f t="shared" si="3"/>
        <v>7</v>
      </c>
      <c r="B23" s="31">
        <f t="shared" ref="B23" si="27">B22*(1+$C$9)</f>
        <v>173479.55742187492</v>
      </c>
      <c r="C23" s="1">
        <f t="shared" ref="C23:C24" si="28">B23/((1+C$4)^A23)</f>
        <v>94899.258690028248</v>
      </c>
      <c r="D23" s="1">
        <f t="shared" ref="D23:D24" si="29">D22+C23</f>
        <v>568902.45822554256</v>
      </c>
      <c r="E23" s="1">
        <f t="shared" ref="E23:E24" si="30">E22+B23</f>
        <v>330009.94023437484</v>
      </c>
      <c r="F23" s="1">
        <f t="shared" ref="F23:F24" si="31">F22+C23</f>
        <v>68902.458225542519</v>
      </c>
      <c r="H23" s="2">
        <f t="shared" si="5"/>
        <v>7</v>
      </c>
      <c r="I23" s="31">
        <f t="shared" si="10"/>
        <v>75000</v>
      </c>
      <c r="J23" s="1">
        <f t="shared" si="1"/>
        <v>41027.568363248793</v>
      </c>
      <c r="K23" s="1">
        <f t="shared" si="6"/>
        <v>377471.46263056865</v>
      </c>
      <c r="L23" s="1">
        <f t="shared" si="20"/>
        <v>25000</v>
      </c>
      <c r="M23" s="1">
        <f t="shared" si="21"/>
        <v>-122528.5373694313</v>
      </c>
      <c r="O23" s="2">
        <f t="shared" si="7"/>
        <v>7</v>
      </c>
      <c r="P23" s="31">
        <f>P22*(1+$Q$10)</f>
        <v>157593.75</v>
      </c>
      <c r="Q23" s="1">
        <f t="shared" si="2"/>
        <v>86209.17802327653</v>
      </c>
      <c r="R23" s="1">
        <f t="shared" si="8"/>
        <v>275374.98747570778</v>
      </c>
      <c r="S23" s="1">
        <f t="shared" si="13"/>
        <v>-38656.25</v>
      </c>
      <c r="T23" s="1">
        <f t="shared" si="14"/>
        <v>-224625.01252429225</v>
      </c>
      <c r="V23" s="1"/>
      <c r="W23" s="1"/>
    </row>
    <row r="24" spans="1:23" x14ac:dyDescent="0.25">
      <c r="A24" s="2">
        <f t="shared" si="3"/>
        <v>8</v>
      </c>
      <c r="B24" s="31">
        <f>B23*(1+$C$9)</f>
        <v>199501.49103515616</v>
      </c>
      <c r="C24" s="1">
        <f t="shared" si="28"/>
        <v>100123.07109498391</v>
      </c>
      <c r="D24" s="1">
        <f t="shared" si="29"/>
        <v>669025.52932052652</v>
      </c>
      <c r="E24" s="1">
        <f t="shared" si="30"/>
        <v>529511.43126953102</v>
      </c>
      <c r="F24" s="1">
        <f t="shared" si="31"/>
        <v>169025.52932052643</v>
      </c>
      <c r="H24" s="2">
        <f t="shared" si="5"/>
        <v>8</v>
      </c>
      <c r="I24" s="31">
        <f t="shared" si="10"/>
        <v>75000</v>
      </c>
      <c r="J24" s="1">
        <f t="shared" si="1"/>
        <v>37639.970975457611</v>
      </c>
      <c r="K24" s="1">
        <f t="shared" si="6"/>
        <v>415111.43360602629</v>
      </c>
      <c r="L24" s="1">
        <f t="shared" si="20"/>
        <v>100000</v>
      </c>
      <c r="M24" s="1">
        <f t="shared" si="21"/>
        <v>-84888.566393973684</v>
      </c>
      <c r="O24" s="2">
        <f t="shared" si="7"/>
        <v>8</v>
      </c>
      <c r="P24" s="31">
        <f>P23*(1+$Q$10)</f>
        <v>161533.59375</v>
      </c>
      <c r="Q24" s="1">
        <f t="shared" si="2"/>
        <v>81068.263737484813</v>
      </c>
      <c r="R24" s="1">
        <f t="shared" si="8"/>
        <v>356443.25121319259</v>
      </c>
      <c r="S24" s="1">
        <f t="shared" si="13"/>
        <v>122877.34375</v>
      </c>
      <c r="T24" s="1">
        <f t="shared" si="14"/>
        <v>-143556.74878680744</v>
      </c>
      <c r="V24" s="1"/>
      <c r="W24" s="1"/>
    </row>
    <row r="25" spans="1:23" x14ac:dyDescent="0.25">
      <c r="A25" s="2"/>
      <c r="B25" s="1"/>
      <c r="C25" s="1"/>
      <c r="D25" s="1"/>
      <c r="E25" s="1"/>
      <c r="F25" s="1"/>
      <c r="H25" s="2">
        <f t="shared" si="5"/>
        <v>9</v>
      </c>
      <c r="I25" s="31">
        <f t="shared" si="10"/>
        <v>75000</v>
      </c>
      <c r="J25" s="1">
        <f t="shared" si="1"/>
        <v>34532.083463722571</v>
      </c>
      <c r="K25" s="1">
        <f t="shared" si="6"/>
        <v>449643.51706974884</v>
      </c>
      <c r="L25" s="1">
        <f t="shared" si="20"/>
        <v>175000</v>
      </c>
      <c r="M25" s="1">
        <f t="shared" si="21"/>
        <v>-50356.482930251113</v>
      </c>
      <c r="O25" s="2">
        <f t="shared" si="7"/>
        <v>9</v>
      </c>
      <c r="P25" s="31">
        <f>P24*(1+$Q$10)</f>
        <v>165571.93359375</v>
      </c>
      <c r="Q25" s="1">
        <f t="shared" si="2"/>
        <v>76233.917734790753</v>
      </c>
      <c r="R25" s="1">
        <f t="shared" si="8"/>
        <v>432677.16894798336</v>
      </c>
      <c r="S25" s="1">
        <f t="shared" ref="S25:S26" si="32">S24+P25</f>
        <v>288449.27734375</v>
      </c>
      <c r="T25" s="1">
        <f t="shared" ref="T25:T26" si="33">T24+Q25</f>
        <v>-67322.831052016685</v>
      </c>
      <c r="V25" s="1"/>
      <c r="W25" s="1"/>
    </row>
    <row r="26" spans="1:23" x14ac:dyDescent="0.25">
      <c r="A26" s="2"/>
      <c r="B26" s="1"/>
      <c r="C26" s="1"/>
      <c r="D26" s="1"/>
      <c r="E26" s="1"/>
      <c r="F26" s="1"/>
      <c r="H26" s="2">
        <v>10</v>
      </c>
      <c r="I26" s="31">
        <f t="shared" si="10"/>
        <v>75000</v>
      </c>
      <c r="J26" s="1">
        <f t="shared" si="1"/>
        <v>31680.810517176669</v>
      </c>
      <c r="K26" s="1">
        <f t="shared" si="6"/>
        <v>481324.32758692553</v>
      </c>
      <c r="L26" s="1">
        <f t="shared" si="20"/>
        <v>250000</v>
      </c>
      <c r="M26" s="1">
        <f t="shared" si="21"/>
        <v>-18675.672413074444</v>
      </c>
      <c r="O26" s="2">
        <v>10</v>
      </c>
      <c r="P26" s="31">
        <f>P25*(1+$Q$10)</f>
        <v>169711.23193359372</v>
      </c>
      <c r="Q26" s="1">
        <f t="shared" si="2"/>
        <v>71687.858420330725</v>
      </c>
      <c r="R26" s="1">
        <f t="shared" si="8"/>
        <v>504365.0273683141</v>
      </c>
      <c r="S26" s="1">
        <f t="shared" si="32"/>
        <v>458160.50927734375</v>
      </c>
      <c r="T26" s="1">
        <f t="shared" si="33"/>
        <v>4365.0273683140404</v>
      </c>
      <c r="V26" s="1"/>
      <c r="W26" s="1"/>
    </row>
    <row r="27" spans="1:23" ht="18" x14ac:dyDescent="0.35">
      <c r="A27" s="2" t="s">
        <v>6</v>
      </c>
      <c r="B27" s="1">
        <v>0</v>
      </c>
      <c r="H27" s="2" t="s">
        <v>6</v>
      </c>
      <c r="I27" s="31">
        <f>I26*(1+J10)</f>
        <v>76875</v>
      </c>
      <c r="J27" s="1"/>
      <c r="K27" s="1"/>
      <c r="L27" s="1"/>
      <c r="M27" s="1"/>
      <c r="O27" s="2" t="s">
        <v>6</v>
      </c>
      <c r="P27" s="31">
        <f>P26*(1+$Q$11)</f>
        <v>173954.01273193356</v>
      </c>
      <c r="Q27" s="1"/>
      <c r="R27" s="1"/>
      <c r="S27" s="1"/>
      <c r="T27" s="1"/>
    </row>
    <row r="28" spans="1:23" x14ac:dyDescent="0.25">
      <c r="A28" s="2"/>
      <c r="B28" s="1"/>
      <c r="H28" s="2"/>
      <c r="I28" s="1"/>
      <c r="J28" s="1"/>
      <c r="K28" s="1"/>
      <c r="L28" s="1"/>
      <c r="M28" s="1"/>
      <c r="O28" s="2"/>
      <c r="P28" s="1"/>
      <c r="Q28" s="1"/>
      <c r="R28" s="1"/>
      <c r="S28" s="1"/>
      <c r="T28" s="1"/>
    </row>
    <row r="29" spans="1:23" ht="18" x14ac:dyDescent="0.35">
      <c r="B29" s="26" t="s">
        <v>25</v>
      </c>
      <c r="C29" s="15">
        <f>NPV(C4,B17:B24)</f>
        <v>669025.5293205264</v>
      </c>
      <c r="D29" s="26"/>
      <c r="E29" s="26"/>
      <c r="F29" s="26"/>
      <c r="I29" s="26" t="s">
        <v>25</v>
      </c>
      <c r="J29" s="15">
        <f>NPV(J4,I17:I26)</f>
        <v>481324.32758692559</v>
      </c>
      <c r="K29" s="26"/>
      <c r="L29" s="26"/>
      <c r="M29" s="26"/>
      <c r="P29" s="26" t="s">
        <v>25</v>
      </c>
      <c r="Q29" s="31">
        <f>NPV(Q4,P17:P26)</f>
        <v>504365.0273683141</v>
      </c>
      <c r="R29" s="11"/>
      <c r="S29" s="11"/>
      <c r="T29" s="11"/>
      <c r="U29" s="22"/>
      <c r="V29" s="21"/>
    </row>
    <row r="30" spans="1:23" ht="18" x14ac:dyDescent="0.35">
      <c r="B30" s="26" t="s">
        <v>26</v>
      </c>
      <c r="C30" s="15">
        <f>C13</f>
        <v>50000</v>
      </c>
      <c r="I30" s="26" t="s">
        <v>27</v>
      </c>
      <c r="J30" s="15">
        <f>(I27)/(J4-J10)</f>
        <v>1182692.3076923077</v>
      </c>
      <c r="P30" s="26" t="s">
        <v>28</v>
      </c>
      <c r="Q30" s="31">
        <f>P27*Q13</f>
        <v>1739540.1273193355</v>
      </c>
      <c r="U30" s="26"/>
      <c r="V30" s="1"/>
    </row>
    <row r="31" spans="1:23" ht="18" x14ac:dyDescent="0.35">
      <c r="B31" s="26" t="s">
        <v>29</v>
      </c>
      <c r="C31" s="15">
        <f>C30/((1+C4)^A20)</f>
        <v>35421.260553259825</v>
      </c>
      <c r="I31" s="26" t="s">
        <v>29</v>
      </c>
      <c r="J31" s="15">
        <f>J30/((1+J4)^H26)</f>
        <v>499582.01200163213</v>
      </c>
      <c r="P31" s="26" t="s">
        <v>29</v>
      </c>
      <c r="Q31" s="31">
        <f>Q30/((1+Q4)^O26)</f>
        <v>734800.54880838993</v>
      </c>
      <c r="U31" s="26"/>
      <c r="V31" s="21"/>
    </row>
    <row r="32" spans="1:23" ht="18" x14ac:dyDescent="0.35">
      <c r="B32" s="26" t="s">
        <v>30</v>
      </c>
      <c r="C32" s="15">
        <f>C29+C31</f>
        <v>704446.78987378627</v>
      </c>
      <c r="I32" s="26" t="s">
        <v>30</v>
      </c>
      <c r="J32" s="15">
        <f>J29+J31</f>
        <v>980906.33958855772</v>
      </c>
      <c r="P32" s="26" t="s">
        <v>30</v>
      </c>
      <c r="Q32" s="31">
        <f>Q29+Q31</f>
        <v>1239165.5761767039</v>
      </c>
      <c r="U32" s="26"/>
      <c r="V32" s="23"/>
    </row>
    <row r="33" spans="1:20" x14ac:dyDescent="0.25">
      <c r="B33" s="3"/>
      <c r="C33" s="31"/>
      <c r="I33" s="3"/>
      <c r="J33" s="31"/>
      <c r="P33" s="3"/>
      <c r="Q33" s="31"/>
    </row>
    <row r="34" spans="1:20" x14ac:dyDescent="0.25">
      <c r="B34" s="26" t="s">
        <v>31</v>
      </c>
      <c r="C34" s="31">
        <f>C32-C12</f>
        <v>204446.78987378627</v>
      </c>
      <c r="I34" s="26" t="s">
        <v>31</v>
      </c>
      <c r="J34" s="31">
        <f>J32-J12</f>
        <v>480906.33958855772</v>
      </c>
      <c r="P34" s="26" t="s">
        <v>31</v>
      </c>
      <c r="Q34" s="31">
        <f>Q32-Q12</f>
        <v>739165.57617670391</v>
      </c>
      <c r="R34" s="4"/>
      <c r="S34" s="4"/>
      <c r="T34" s="4"/>
    </row>
    <row r="35" spans="1:20" x14ac:dyDescent="0.25">
      <c r="B35" s="26" t="s">
        <v>32</v>
      </c>
      <c r="C35" s="13">
        <f>IRR(B42:B50)</f>
        <v>0.16865243335821334</v>
      </c>
      <c r="I35" s="26" t="s">
        <v>32</v>
      </c>
      <c r="J35" s="13">
        <f>IRR(I42:I52)</f>
        <v>0.20206470451346381</v>
      </c>
      <c r="P35" s="26" t="s">
        <v>32</v>
      </c>
      <c r="Q35" s="24">
        <f>IRR(P42:P52)</f>
        <v>0.20916580386589056</v>
      </c>
    </row>
    <row r="36" spans="1:20" x14ac:dyDescent="0.25">
      <c r="B36" s="26" t="s">
        <v>33</v>
      </c>
      <c r="C36" s="13">
        <f>MIRR(B42:B50,C4,C4)</f>
        <v>0.13562377635907197</v>
      </c>
      <c r="I36" s="26" t="s">
        <v>33</v>
      </c>
      <c r="J36" s="13">
        <f>MIRR(I42:I52,J4,J4)</f>
        <v>0.16598308907511994</v>
      </c>
      <c r="P36" s="26" t="s">
        <v>33</v>
      </c>
      <c r="Q36" s="13">
        <f>MIRR(P42:P52,Q4,Q4)</f>
        <v>0.19355498648807967</v>
      </c>
    </row>
    <row r="37" spans="1:20" x14ac:dyDescent="0.25">
      <c r="B37" s="26" t="s">
        <v>34</v>
      </c>
      <c r="C37" s="15">
        <f>IF(E$17&gt;0,A$17, IF(E$18&gt;0,A$18,IF(E$19&gt;0,A$19, IF(E$20&gt;0,A$20,IF(E$21&gt;0,A$21,IF(E$22&gt;0,A$22,IF(E$23&gt;0,A$23,IF(E$24&gt;0,A$24,IF(E$25&gt;0,A$25,IF(E$26&gt;0,A$26))))))))))</f>
        <v>5</v>
      </c>
      <c r="I37" s="26" t="s">
        <v>34</v>
      </c>
      <c r="J37" s="15">
        <f>IF(L17&gt;0,H17, IF(L18&gt;0,H18,IF(L19&gt;0,H19, IF(L20&gt;0,H20,IF(L21&gt;0,H21,IF(L22&gt;0,H22,IF(L23&gt;0,H23,IF(L24&gt;0,H24,IF(L25&gt;0,H25,IF(L26&gt;0,H26))))))))))</f>
        <v>7</v>
      </c>
      <c r="P37" s="26" t="s">
        <v>34</v>
      </c>
      <c r="Q37" s="15">
        <f>IF(S17&gt;0,O17, IF(S18&gt;0,O18,IF(S19&gt;0,O19, IF(S20&gt;0,O20,IF(S21&gt;0,O21,IF(S22&gt;0,O22,IF(S23&gt;0,O23,IF(S24&gt;0,O24,IF(S25&gt;0,O25,IF(S26&gt;0,O26))))))))))</f>
        <v>8</v>
      </c>
    </row>
    <row r="38" spans="1:20" ht="30" x14ac:dyDescent="0.25">
      <c r="B38" s="9" t="s">
        <v>24</v>
      </c>
      <c r="C38" s="15">
        <f>IF(F$17&gt;0,A$17, IF(F$18&gt;0,A$18,IF(F$19&gt;0,A$19, IF(F$20&gt;0,A$20,IF(F$21&gt;0,A$21,IF(F$22&gt;0,A$22,IF(F$23&gt;0,A$23,IF(F$24&gt;0,A$24,IF(F$25&gt;0,A$25,IF(F$26&gt;0,A$26))))))))))</f>
        <v>7</v>
      </c>
      <c r="I38" s="9" t="s">
        <v>24</v>
      </c>
      <c r="J38" s="15" t="b">
        <f>IF(M$17&gt;0,H$17, IF(M$18&gt;0,H$18,IF(M$19&gt;0,H$19, IF(M$20&gt;0,H$20,IF(M$21&gt;0,H$21,IF(M$22&gt;0,H$22,IF(M$23&gt;0,H$23,IF(M$24&gt;0,H$24,IF(M$25&gt;0,H$25,IF(M$26&gt;0,H$26))))))))))</f>
        <v>0</v>
      </c>
      <c r="P38" s="9" t="s">
        <v>24</v>
      </c>
      <c r="Q38" s="15">
        <f>IF(T$17&gt;0,O$17, IF(T$18&gt;0,O$18,IF(T$19&gt;0,O$19, IF(T$20&gt;0,O$20,IF(T$21&gt;0,O$21,IF(T$22&gt;0,O$22,IF(T$23&gt;0,O$23,IF(T$24&gt;0,O$24,IF(T$25&gt;0,O$25,IF(T$26&gt;0,O$26))))))))))</f>
        <v>10</v>
      </c>
    </row>
    <row r="39" spans="1:20" x14ac:dyDescent="0.25">
      <c r="B39" s="26" t="s">
        <v>35</v>
      </c>
      <c r="C39" s="29">
        <f>C32/C12</f>
        <v>1.4088935797475726</v>
      </c>
      <c r="I39" s="26" t="s">
        <v>35</v>
      </c>
      <c r="J39" s="29">
        <f>J32/J12</f>
        <v>1.9618126791771155</v>
      </c>
      <c r="P39" s="26" t="s">
        <v>35</v>
      </c>
      <c r="Q39" s="29">
        <f>Q32/Q12</f>
        <v>2.478331152353408</v>
      </c>
    </row>
    <row r="40" spans="1:20" x14ac:dyDescent="0.25">
      <c r="B40" s="26"/>
      <c r="P40" s="6"/>
      <c r="Q40" s="7"/>
    </row>
    <row r="41" spans="1:20" x14ac:dyDescent="0.25">
      <c r="B41" s="36" t="s">
        <v>36</v>
      </c>
      <c r="C41" s="36"/>
      <c r="D41" s="36"/>
      <c r="E41" s="26"/>
      <c r="F41" s="26"/>
      <c r="I41" s="36" t="s">
        <v>36</v>
      </c>
      <c r="J41" s="36"/>
      <c r="K41" s="36"/>
      <c r="L41" s="26"/>
      <c r="M41" s="26"/>
      <c r="P41" s="36" t="s">
        <v>36</v>
      </c>
      <c r="Q41" s="36"/>
      <c r="R41" s="36"/>
      <c r="S41" s="26"/>
      <c r="T41" s="26"/>
    </row>
    <row r="42" spans="1:20" x14ac:dyDescent="0.25">
      <c r="A42">
        <v>0</v>
      </c>
      <c r="B42" s="31">
        <f>-C12</f>
        <v>-500000</v>
      </c>
      <c r="H42">
        <v>0</v>
      </c>
      <c r="I42" s="31">
        <f>-J12</f>
        <v>-500000</v>
      </c>
      <c r="O42">
        <v>0</v>
      </c>
      <c r="P42" s="31">
        <f>-Q12</f>
        <v>-500000</v>
      </c>
    </row>
    <row r="43" spans="1:20" x14ac:dyDescent="0.25">
      <c r="A43">
        <f>A42+1</f>
        <v>1</v>
      </c>
      <c r="B43" s="31">
        <f>B17</f>
        <v>75000</v>
      </c>
      <c r="H43">
        <f>H42+1</f>
        <v>1</v>
      </c>
      <c r="I43" s="31">
        <f t="shared" ref="I43:I51" si="34">I17</f>
        <v>75000</v>
      </c>
      <c r="O43">
        <f>O42+1</f>
        <v>1</v>
      </c>
      <c r="P43" s="31">
        <f t="shared" ref="P43:P51" si="35">P17</f>
        <v>0</v>
      </c>
    </row>
    <row r="44" spans="1:20" x14ac:dyDescent="0.25">
      <c r="A44">
        <f>A43+1</f>
        <v>2</v>
      </c>
      <c r="B44" s="31">
        <f>B18</f>
        <v>86250</v>
      </c>
      <c r="H44">
        <f>H43+1</f>
        <v>2</v>
      </c>
      <c r="I44" s="31">
        <f t="shared" si="34"/>
        <v>75000</v>
      </c>
      <c r="O44">
        <f>O43+1</f>
        <v>2</v>
      </c>
      <c r="P44" s="31">
        <f t="shared" si="35"/>
        <v>0</v>
      </c>
    </row>
    <row r="45" spans="1:20" x14ac:dyDescent="0.25">
      <c r="A45">
        <f t="shared" ref="A45:A52" si="36">A44+1</f>
        <v>3</v>
      </c>
      <c r="B45" s="31">
        <f>B19</f>
        <v>99187.499999999985</v>
      </c>
      <c r="H45">
        <f t="shared" ref="H45:H52" si="37">H44+1</f>
        <v>3</v>
      </c>
      <c r="I45" s="31">
        <f t="shared" si="34"/>
        <v>75000</v>
      </c>
      <c r="O45">
        <f t="shared" ref="O45:O52" si="38">O44+1</f>
        <v>3</v>
      </c>
      <c r="P45" s="31">
        <f t="shared" si="35"/>
        <v>0</v>
      </c>
    </row>
    <row r="46" spans="1:20" x14ac:dyDescent="0.25">
      <c r="A46">
        <f t="shared" si="36"/>
        <v>4</v>
      </c>
      <c r="B46" s="31">
        <f t="shared" ref="B46:B49" si="39">B20</f>
        <v>114065.62499999997</v>
      </c>
      <c r="H46">
        <f t="shared" si="37"/>
        <v>4</v>
      </c>
      <c r="I46" s="31">
        <f t="shared" si="34"/>
        <v>75000</v>
      </c>
      <c r="O46">
        <f t="shared" si="38"/>
        <v>4</v>
      </c>
      <c r="P46" s="31">
        <f t="shared" si="35"/>
        <v>0</v>
      </c>
    </row>
    <row r="47" spans="1:20" x14ac:dyDescent="0.25">
      <c r="A47">
        <f t="shared" si="36"/>
        <v>5</v>
      </c>
      <c r="B47" s="31">
        <f t="shared" si="39"/>
        <v>131175.46874999997</v>
      </c>
      <c r="H47">
        <f t="shared" si="37"/>
        <v>5</v>
      </c>
      <c r="I47" s="31">
        <f t="shared" si="34"/>
        <v>75000</v>
      </c>
      <c r="O47">
        <f t="shared" si="38"/>
        <v>5</v>
      </c>
      <c r="P47" s="31">
        <f t="shared" si="35"/>
        <v>150000</v>
      </c>
    </row>
    <row r="48" spans="1:20" x14ac:dyDescent="0.25">
      <c r="A48">
        <f t="shared" si="36"/>
        <v>6</v>
      </c>
      <c r="B48" s="31">
        <f t="shared" si="39"/>
        <v>150851.78906249994</v>
      </c>
      <c r="H48">
        <f t="shared" si="37"/>
        <v>6</v>
      </c>
      <c r="I48" s="31">
        <f t="shared" si="34"/>
        <v>75000</v>
      </c>
      <c r="O48">
        <f t="shared" si="38"/>
        <v>6</v>
      </c>
      <c r="P48" s="31">
        <f t="shared" si="35"/>
        <v>153750</v>
      </c>
    </row>
    <row r="49" spans="1:16" x14ac:dyDescent="0.25">
      <c r="A49">
        <f t="shared" si="36"/>
        <v>7</v>
      </c>
      <c r="B49" s="31">
        <f t="shared" si="39"/>
        <v>173479.55742187492</v>
      </c>
      <c r="H49">
        <f t="shared" si="37"/>
        <v>7</v>
      </c>
      <c r="I49" s="31">
        <f t="shared" si="34"/>
        <v>75000</v>
      </c>
      <c r="O49">
        <f t="shared" si="38"/>
        <v>7</v>
      </c>
      <c r="P49" s="31">
        <f t="shared" si="35"/>
        <v>157593.75</v>
      </c>
    </row>
    <row r="50" spans="1:16" x14ac:dyDescent="0.25">
      <c r="A50">
        <f t="shared" si="36"/>
        <v>8</v>
      </c>
      <c r="B50" s="31">
        <f>B24+C30</f>
        <v>249501.49103515616</v>
      </c>
      <c r="H50">
        <f t="shared" si="37"/>
        <v>8</v>
      </c>
      <c r="I50" s="31">
        <f t="shared" si="34"/>
        <v>75000</v>
      </c>
      <c r="O50">
        <f t="shared" si="38"/>
        <v>8</v>
      </c>
      <c r="P50" s="31">
        <f t="shared" si="35"/>
        <v>161533.59375</v>
      </c>
    </row>
    <row r="51" spans="1:16" x14ac:dyDescent="0.25">
      <c r="A51">
        <f t="shared" si="36"/>
        <v>9</v>
      </c>
      <c r="B51" s="1">
        <v>0</v>
      </c>
      <c r="H51">
        <f t="shared" si="37"/>
        <v>9</v>
      </c>
      <c r="I51" s="31">
        <f t="shared" si="34"/>
        <v>75000</v>
      </c>
      <c r="O51">
        <f t="shared" si="38"/>
        <v>9</v>
      </c>
      <c r="P51" s="31">
        <f t="shared" si="35"/>
        <v>165571.93359375</v>
      </c>
    </row>
    <row r="52" spans="1:16" x14ac:dyDescent="0.25">
      <c r="A52">
        <f t="shared" si="36"/>
        <v>10</v>
      </c>
      <c r="B52" s="1">
        <v>0</v>
      </c>
      <c r="H52">
        <f t="shared" si="37"/>
        <v>10</v>
      </c>
      <c r="I52" s="31">
        <f>I26+J30</f>
        <v>1257692.3076923077</v>
      </c>
      <c r="O52">
        <f t="shared" si="38"/>
        <v>10</v>
      </c>
      <c r="P52" s="31">
        <f>P26+Q30</f>
        <v>1909251.3592529292</v>
      </c>
    </row>
    <row r="53" spans="1:16" x14ac:dyDescent="0.25">
      <c r="P53" s="1"/>
    </row>
    <row r="54" spans="1:16" x14ac:dyDescent="0.25">
      <c r="B54" s="3"/>
      <c r="P54" s="1"/>
    </row>
    <row r="55" spans="1:16" x14ac:dyDescent="0.25">
      <c r="P55" s="1"/>
    </row>
    <row r="56" spans="1:16" x14ac:dyDescent="0.25">
      <c r="P56" s="1"/>
    </row>
    <row r="57" spans="1:16" x14ac:dyDescent="0.25">
      <c r="P57" s="1"/>
    </row>
    <row r="58" spans="1:16" x14ac:dyDescent="0.25">
      <c r="P58" s="1"/>
    </row>
    <row r="59" spans="1:16" x14ac:dyDescent="0.25">
      <c r="P59" s="1"/>
    </row>
    <row r="60" spans="1:16" x14ac:dyDescent="0.25">
      <c r="P60" s="1"/>
    </row>
    <row r="61" spans="1:16" x14ac:dyDescent="0.25">
      <c r="P61" s="1"/>
    </row>
    <row r="62" spans="1:16" x14ac:dyDescent="0.25">
      <c r="P62" s="1"/>
    </row>
  </sheetData>
  <mergeCells count="8">
    <mergeCell ref="A3:D3"/>
    <mergeCell ref="H3:K3"/>
    <mergeCell ref="O3:R3"/>
    <mergeCell ref="A1:R1"/>
    <mergeCell ref="B41:D41"/>
    <mergeCell ref="I41:K41"/>
    <mergeCell ref="P41:R41"/>
    <mergeCell ref="H13:I13"/>
  </mergeCells>
  <pageMargins left="0.7" right="0.7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Practice</vt:lpstr>
      <vt:lpstr>Scored</vt:lpstr>
    </vt:vector>
  </TitlesOfParts>
  <Manager/>
  <Company>Westminster College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Anyone</dc:creator>
  <cp:keywords/>
  <dc:description/>
  <cp:lastModifiedBy>Anyone</cp:lastModifiedBy>
  <cp:revision/>
  <dcterms:created xsi:type="dcterms:W3CDTF">2015-10-21T15:49:29Z</dcterms:created>
  <dcterms:modified xsi:type="dcterms:W3CDTF">2017-09-29T20:22:40Z</dcterms:modified>
  <cp:category/>
  <cp:contentStatus/>
</cp:coreProperties>
</file>