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wcedu-my.sharepoint.com/personal/rhaskell_westminstercollege_edu/Documents/COURSES - Support/EXCEL TEMPLATES/"/>
    </mc:Choice>
  </mc:AlternateContent>
  <bookViews>
    <workbookView xWindow="-28920" yWindow="1515" windowWidth="29040" windowHeight="15840"/>
  </bookViews>
  <sheets>
    <sheet name="Financial Mode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1" l="1"/>
  <c r="J46" i="1"/>
  <c r="I46" i="1"/>
  <c r="H46" i="1"/>
  <c r="G46" i="1"/>
  <c r="F46" i="1"/>
  <c r="C30" i="1" l="1"/>
  <c r="C29" i="1"/>
  <c r="C26" i="1"/>
  <c r="C25" i="1"/>
  <c r="C24" i="1"/>
  <c r="C23" i="1"/>
  <c r="C12" i="1"/>
  <c r="C11" i="1"/>
  <c r="C10" i="1"/>
  <c r="N33" i="1"/>
  <c r="N28" i="1"/>
  <c r="N24" i="1"/>
  <c r="N23" i="1"/>
  <c r="N17" i="1"/>
  <c r="N16" i="1"/>
  <c r="N15" i="1"/>
  <c r="N14" i="1"/>
  <c r="N10" i="1"/>
  <c r="N9" i="1"/>
  <c r="S78" i="1"/>
  <c r="R78" i="1"/>
  <c r="Q78" i="1"/>
  <c r="F16" i="1"/>
  <c r="G16" i="1" s="1"/>
  <c r="V33" i="1"/>
  <c r="V73" i="1" s="1"/>
  <c r="U33" i="1"/>
  <c r="U73" i="1" s="1"/>
  <c r="T33" i="1"/>
  <c r="T73" i="1" s="1"/>
  <c r="S33" i="1"/>
  <c r="S73" i="1" s="1"/>
  <c r="R73" i="1"/>
  <c r="Q73" i="1"/>
  <c r="R72" i="1" l="1"/>
  <c r="Q72" i="1"/>
  <c r="R71" i="1"/>
  <c r="Q71" i="1"/>
  <c r="R62" i="1"/>
  <c r="Q62" i="1"/>
  <c r="R61" i="1"/>
  <c r="Q61" i="1"/>
  <c r="R60" i="1"/>
  <c r="Q60" i="1"/>
  <c r="R59" i="1"/>
  <c r="Q59" i="1"/>
  <c r="Q58" i="1"/>
  <c r="R57" i="1"/>
  <c r="Q57" i="1"/>
  <c r="R56" i="1"/>
  <c r="Q56" i="1"/>
  <c r="R54" i="1"/>
  <c r="Q54" i="1"/>
  <c r="Q74" i="1" l="1"/>
  <c r="R74" i="1"/>
  <c r="H36" i="1"/>
  <c r="H29" i="1"/>
  <c r="H30" i="1"/>
  <c r="I30" i="1" s="1"/>
  <c r="J30" i="1" s="1"/>
  <c r="K30" i="1" s="1"/>
  <c r="P51" i="1"/>
  <c r="G45" i="1"/>
  <c r="S72" i="1" l="1"/>
  <c r="I36" i="1"/>
  <c r="J36" i="1" s="1"/>
  <c r="K36" i="1" s="1"/>
  <c r="V72" i="1" s="1"/>
  <c r="S71" i="1"/>
  <c r="I29" i="1"/>
  <c r="S74" i="1" l="1"/>
  <c r="I31" i="1"/>
  <c r="J29" i="1"/>
  <c r="U72" i="1"/>
  <c r="T72" i="1"/>
  <c r="T71" i="1"/>
  <c r="J31" i="1" l="1"/>
  <c r="K29" i="1"/>
  <c r="K31" i="1" s="1"/>
  <c r="T74" i="1"/>
  <c r="U71" i="1"/>
  <c r="U74" i="1" s="1"/>
  <c r="V71" i="1" l="1"/>
  <c r="V74" i="1" s="1"/>
  <c r="E51" i="1" l="1"/>
  <c r="R58" i="1"/>
  <c r="E17" i="1" l="1"/>
  <c r="R66" i="1"/>
  <c r="R68" i="1" s="1"/>
  <c r="Q66" i="1"/>
  <c r="Q68" i="1" s="1"/>
  <c r="H15" i="1"/>
  <c r="S17" i="1" s="1"/>
  <c r="S66" i="1" l="1"/>
  <c r="S68" i="1" s="1"/>
  <c r="I15" i="1"/>
  <c r="F45" i="1"/>
  <c r="Q39" i="1"/>
  <c r="P39" i="1"/>
  <c r="J15" i="1" l="1"/>
  <c r="U17" i="1" s="1"/>
  <c r="T17" i="1"/>
  <c r="T66" i="1"/>
  <c r="T68" i="1" s="1"/>
  <c r="K15" i="1"/>
  <c r="V17" i="1" s="1"/>
  <c r="U66" i="1"/>
  <c r="U68" i="1" s="1"/>
  <c r="S9" i="1"/>
  <c r="R39" i="1"/>
  <c r="V66" i="1" l="1"/>
  <c r="V68" i="1" s="1"/>
  <c r="S24" i="1"/>
  <c r="T9" i="1"/>
  <c r="S39" i="1"/>
  <c r="H11" i="1"/>
  <c r="S57" i="1" s="1"/>
  <c r="H10" i="1"/>
  <c r="S56" i="1" s="1"/>
  <c r="H12" i="1"/>
  <c r="S58" i="1" s="1"/>
  <c r="H16" i="1"/>
  <c r="S10" i="1"/>
  <c r="S15" i="1"/>
  <c r="S14" i="1"/>
  <c r="S16" i="1"/>
  <c r="I10" i="1" l="1"/>
  <c r="T56" i="1" s="1"/>
  <c r="I11" i="1"/>
  <c r="I12" i="1"/>
  <c r="T58" i="1" s="1"/>
  <c r="H23" i="1"/>
  <c r="S59" i="1" s="1"/>
  <c r="H26" i="1"/>
  <c r="S62" i="1" s="1"/>
  <c r="H25" i="1"/>
  <c r="S61" i="1" s="1"/>
  <c r="H24" i="1"/>
  <c r="S60" i="1" s="1"/>
  <c r="U9" i="1"/>
  <c r="T10" i="1"/>
  <c r="T57" i="1"/>
  <c r="T24" i="1"/>
  <c r="H45" i="1"/>
  <c r="S54" i="1"/>
  <c r="I26" i="1" l="1"/>
  <c r="T62" i="1" s="1"/>
  <c r="I25" i="1"/>
  <c r="T61" i="1" s="1"/>
  <c r="I24" i="1"/>
  <c r="T60" i="1" s="1"/>
  <c r="I23" i="1"/>
  <c r="J11" i="1"/>
  <c r="U57" i="1" s="1"/>
  <c r="J12" i="1"/>
  <c r="U58" i="1" s="1"/>
  <c r="J10" i="1"/>
  <c r="U56" i="1" s="1"/>
  <c r="U24" i="1"/>
  <c r="U10" i="1"/>
  <c r="V9" i="1"/>
  <c r="F51" i="1"/>
  <c r="I27" i="1" l="1"/>
  <c r="I33" i="1" s="1"/>
  <c r="T59" i="1"/>
  <c r="K12" i="1"/>
  <c r="K11" i="1"/>
  <c r="K10" i="1"/>
  <c r="V56" i="1" s="1"/>
  <c r="J23" i="1"/>
  <c r="U59" i="1" s="1"/>
  <c r="J26" i="1"/>
  <c r="U62" i="1" s="1"/>
  <c r="J25" i="1"/>
  <c r="U61" i="1" s="1"/>
  <c r="J24" i="1"/>
  <c r="U60" i="1" s="1"/>
  <c r="V24" i="1"/>
  <c r="V58" i="1"/>
  <c r="V57" i="1"/>
  <c r="V10" i="1"/>
  <c r="G51" i="1"/>
  <c r="H51" i="1" s="1"/>
  <c r="I51" i="1" s="1"/>
  <c r="J51" i="1" s="1"/>
  <c r="K51" i="1" s="1"/>
  <c r="J27" i="1" l="1"/>
  <c r="J33" i="1" s="1"/>
  <c r="K24" i="1"/>
  <c r="V60" i="1" s="1"/>
  <c r="K23" i="1"/>
  <c r="V59" i="1" s="1"/>
  <c r="K26" i="1"/>
  <c r="V62" i="1" s="1"/>
  <c r="K25" i="1"/>
  <c r="V61" i="1" s="1"/>
  <c r="K27" i="1" l="1"/>
  <c r="K33" i="1" s="1"/>
  <c r="R25" i="1"/>
  <c r="Q25" i="1"/>
  <c r="P25" i="1"/>
  <c r="S23" i="1"/>
  <c r="E38" i="1" l="1"/>
  <c r="F13" i="1" l="1"/>
  <c r="E13" i="1"/>
  <c r="F31" i="1"/>
  <c r="E31" i="1"/>
  <c r="F27" i="1"/>
  <c r="E27" i="1"/>
  <c r="F17" i="1"/>
  <c r="G31" i="1"/>
  <c r="G13" i="1"/>
  <c r="G27" i="1"/>
  <c r="G17" i="1"/>
  <c r="G47" i="1" l="1"/>
  <c r="F47" i="1"/>
  <c r="E33" i="1"/>
  <c r="F33" i="1"/>
  <c r="E19" i="1"/>
  <c r="G33" i="1"/>
  <c r="P6" i="1"/>
  <c r="F6" i="1"/>
  <c r="Q6" i="1" l="1"/>
  <c r="Q51" i="1"/>
  <c r="G6" i="1"/>
  <c r="H6" i="1" l="1"/>
  <c r="S51" i="1" s="1"/>
  <c r="R51" i="1"/>
  <c r="R6" i="1"/>
  <c r="I6" i="1" l="1"/>
  <c r="T6" i="1" s="1"/>
  <c r="T15" i="1"/>
  <c r="T14" i="1"/>
  <c r="T16" i="1"/>
  <c r="T39" i="1"/>
  <c r="I16" i="1"/>
  <c r="S11" i="1"/>
  <c r="S40" i="1" s="1"/>
  <c r="S41" i="1" s="1"/>
  <c r="H27" i="1"/>
  <c r="I17" i="1" l="1"/>
  <c r="J16" i="1"/>
  <c r="T54" i="1"/>
  <c r="J6" i="1"/>
  <c r="T51" i="1"/>
  <c r="I45" i="1"/>
  <c r="U16" i="1"/>
  <c r="U15" i="1"/>
  <c r="U14" i="1"/>
  <c r="U39" i="1"/>
  <c r="T11" i="1"/>
  <c r="T40" i="1" s="1"/>
  <c r="T41" i="1" s="1"/>
  <c r="J17" i="1" l="1"/>
  <c r="J45" i="1"/>
  <c r="U54" i="1"/>
  <c r="K6" i="1"/>
  <c r="U51" i="1"/>
  <c r="U6" i="1"/>
  <c r="K16" i="1"/>
  <c r="K17" i="1" s="1"/>
  <c r="V14" i="1"/>
  <c r="V39" i="1"/>
  <c r="V16" i="1"/>
  <c r="V15" i="1"/>
  <c r="V11" i="1"/>
  <c r="V40" i="1" s="1"/>
  <c r="S18" i="1"/>
  <c r="S20" i="1" s="1"/>
  <c r="U11" i="1"/>
  <c r="U40" i="1" s="1"/>
  <c r="U41" i="1" s="1"/>
  <c r="P11" i="1"/>
  <c r="P40" i="1" s="1"/>
  <c r="P41" i="1" s="1"/>
  <c r="P18" i="1"/>
  <c r="V51" i="1" l="1"/>
  <c r="V6" i="1"/>
  <c r="K45" i="1"/>
  <c r="V54" i="1"/>
  <c r="S42" i="1"/>
  <c r="V41" i="1"/>
  <c r="T18" i="1"/>
  <c r="T20" i="1" s="1"/>
  <c r="Q11" i="1"/>
  <c r="Q40" i="1" s="1"/>
  <c r="Q41" i="1" s="1"/>
  <c r="P20" i="1"/>
  <c r="S44" i="1" l="1"/>
  <c r="S45" i="1" s="1"/>
  <c r="S43" i="1"/>
  <c r="T42" i="1"/>
  <c r="P42" i="1"/>
  <c r="P27" i="1"/>
  <c r="U18" i="1"/>
  <c r="U20" i="1" s="1"/>
  <c r="H17" i="1"/>
  <c r="H47" i="1" s="1"/>
  <c r="R11" i="1"/>
  <c r="R40" i="1" s="1"/>
  <c r="R41" i="1" s="1"/>
  <c r="Q18" i="1"/>
  <c r="Q20" i="1" s="1"/>
  <c r="R18" i="1"/>
  <c r="U42" i="1" l="1"/>
  <c r="T44" i="1"/>
  <c r="T45" i="1" s="1"/>
  <c r="T43" i="1"/>
  <c r="Q42" i="1"/>
  <c r="F44" i="1"/>
  <c r="F43" i="1" s="1"/>
  <c r="P44" i="1"/>
  <c r="P45" i="1" s="1"/>
  <c r="P43" i="1"/>
  <c r="I47" i="1"/>
  <c r="Q27" i="1"/>
  <c r="V18" i="1"/>
  <c r="V20" i="1" s="1"/>
  <c r="J47" i="1"/>
  <c r="R20" i="1"/>
  <c r="G44" i="1" s="1"/>
  <c r="G43" i="1" s="1"/>
  <c r="V42" i="1" l="1"/>
  <c r="U44" i="1"/>
  <c r="U45" i="1" s="1"/>
  <c r="U43" i="1"/>
  <c r="R42" i="1"/>
  <c r="Q43" i="1"/>
  <c r="Q44" i="1"/>
  <c r="Q45" i="1" s="1"/>
  <c r="R27" i="1"/>
  <c r="K47" i="1"/>
  <c r="P30" i="1"/>
  <c r="P35" i="1" l="1"/>
  <c r="V44" i="1"/>
  <c r="V45" i="1" s="1"/>
  <c r="V43" i="1"/>
  <c r="P46" i="1"/>
  <c r="P47" i="1" s="1"/>
  <c r="R43" i="1"/>
  <c r="R44" i="1"/>
  <c r="R45" i="1" s="1"/>
  <c r="E40" i="1" l="1"/>
  <c r="E41" i="1" s="1"/>
  <c r="Q30" i="1" l="1"/>
  <c r="Q35" i="1" s="1"/>
  <c r="F37" i="1" s="1"/>
  <c r="Q53" i="1" l="1"/>
  <c r="Q63" i="1" s="1"/>
  <c r="Q76" i="1" s="1"/>
  <c r="Q79" i="1" s="1"/>
  <c r="Q80" i="1" s="1"/>
  <c r="F38" i="1"/>
  <c r="F40" i="1" s="1"/>
  <c r="Q46" i="1"/>
  <c r="Q47" i="1" s="1"/>
  <c r="F19" i="1"/>
  <c r="F41" i="1" l="1"/>
  <c r="R30" i="1"/>
  <c r="R35" i="1" s="1"/>
  <c r="G37" i="1" s="1"/>
  <c r="R53" i="1" l="1"/>
  <c r="R63" i="1" s="1"/>
  <c r="R76" i="1" s="1"/>
  <c r="R79" i="1" s="1"/>
  <c r="R80" i="1" s="1"/>
  <c r="G38" i="1"/>
  <c r="G40" i="1" s="1"/>
  <c r="R46" i="1"/>
  <c r="R47" i="1" s="1"/>
  <c r="G19" i="1"/>
  <c r="G41" i="1" l="1"/>
  <c r="H31" i="1"/>
  <c r="T23" i="1"/>
  <c r="H33" i="1" l="1"/>
  <c r="U23" i="1"/>
  <c r="U25" i="1" s="1"/>
  <c r="S25" i="1" l="1"/>
  <c r="S27" i="1" s="1"/>
  <c r="S28" i="1" s="1"/>
  <c r="H44" i="1" s="1"/>
  <c r="V23" i="1"/>
  <c r="V25" i="1" s="1"/>
  <c r="T25" i="1" l="1"/>
  <c r="T27" i="1" s="1"/>
  <c r="T28" i="1" s="1"/>
  <c r="S30" i="1" l="1"/>
  <c r="U27" i="1"/>
  <c r="U28" i="1" s="1"/>
  <c r="S53" i="1" l="1"/>
  <c r="S63" i="1" s="1"/>
  <c r="S76" i="1" s="1"/>
  <c r="S35" i="1"/>
  <c r="H37" i="1" s="1"/>
  <c r="S46" i="1"/>
  <c r="S47" i="1" s="1"/>
  <c r="V27" i="1"/>
  <c r="V28" i="1" s="1"/>
  <c r="H9" i="1" l="1"/>
  <c r="T78" i="1" s="1"/>
  <c r="S79" i="1"/>
  <c r="H38" i="1"/>
  <c r="I44" i="1"/>
  <c r="S80" i="1" l="1"/>
  <c r="H40" i="1"/>
  <c r="H13" i="1"/>
  <c r="H43" i="1" s="1"/>
  <c r="J44" i="1"/>
  <c r="T30" i="1"/>
  <c r="T53" i="1" l="1"/>
  <c r="T63" i="1" s="1"/>
  <c r="T76" i="1" s="1"/>
  <c r="T35" i="1"/>
  <c r="I37" i="1" s="1"/>
  <c r="I38" i="1" s="1"/>
  <c r="I40" i="1" s="1"/>
  <c r="T46" i="1"/>
  <c r="T47" i="1" s="1"/>
  <c r="H19" i="1"/>
  <c r="H41" i="1" s="1"/>
  <c r="U30" i="1"/>
  <c r="U35" i="1" s="1"/>
  <c r="K44" i="1"/>
  <c r="I9" i="1" l="1"/>
  <c r="T79" i="1"/>
  <c r="J37" i="1"/>
  <c r="J38" i="1" s="1"/>
  <c r="J40" i="1" s="1"/>
  <c r="U46" i="1"/>
  <c r="U47" i="1" s="1"/>
  <c r="U53" i="1"/>
  <c r="U63" i="1" s="1"/>
  <c r="U76" i="1" s="1"/>
  <c r="V30" i="1"/>
  <c r="V35" i="1" s="1"/>
  <c r="K37" i="1" l="1"/>
  <c r="K38" i="1" s="1"/>
  <c r="K40" i="1" s="1"/>
  <c r="J9" i="1"/>
  <c r="J13" i="1" s="1"/>
  <c r="J19" i="1" s="1"/>
  <c r="T80" i="1"/>
  <c r="I13" i="1"/>
  <c r="I19" i="1" s="1"/>
  <c r="U78" i="1"/>
  <c r="U79" i="1" s="1"/>
  <c r="V46" i="1"/>
  <c r="V47" i="1" s="1"/>
  <c r="V53" i="1"/>
  <c r="V63" i="1" s="1"/>
  <c r="V76" i="1" s="1"/>
  <c r="K9" i="1" l="1"/>
  <c r="K13" i="1" s="1"/>
  <c r="K19" i="1" s="1"/>
  <c r="U80" i="1"/>
  <c r="V78" i="1"/>
  <c r="V79" i="1" s="1"/>
  <c r="I43" i="1"/>
  <c r="I41" i="1"/>
  <c r="V80" i="1" l="1"/>
  <c r="J43" i="1"/>
  <c r="J41" i="1" l="1"/>
  <c r="K43" i="1"/>
  <c r="K41" i="1"/>
</calcChain>
</file>

<file path=xl/sharedStrings.xml><?xml version="1.0" encoding="utf-8"?>
<sst xmlns="http://schemas.openxmlformats.org/spreadsheetml/2006/main" count="111" uniqueCount="100">
  <si>
    <t>Balance Sheet</t>
  </si>
  <si>
    <t>Income Statement</t>
  </si>
  <si>
    <t>Assets</t>
  </si>
  <si>
    <t>Current Assets</t>
  </si>
  <si>
    <t>Cost of Goods Sold</t>
  </si>
  <si>
    <t>Cash</t>
  </si>
  <si>
    <t>Gross Margin</t>
  </si>
  <si>
    <t>Total Current Assets</t>
  </si>
  <si>
    <t>Fixed Assets</t>
  </si>
  <si>
    <t>Total Net Fixed Assets</t>
  </si>
  <si>
    <t>Total Assets</t>
  </si>
  <si>
    <t>Net Income</t>
  </si>
  <si>
    <t>Liabilities &amp; Shareholder's Equity</t>
  </si>
  <si>
    <t xml:space="preserve">Current Liabilities  </t>
  </si>
  <si>
    <t>Cash Flow Statement</t>
  </si>
  <si>
    <t>Accounts Payable</t>
  </si>
  <si>
    <t>Cash Provided (used) by Operations</t>
  </si>
  <si>
    <t>Total Current Liabilities</t>
  </si>
  <si>
    <t>Change in Working Capital</t>
  </si>
  <si>
    <t xml:space="preserve"> </t>
  </si>
  <si>
    <t>Total Liabilities</t>
  </si>
  <si>
    <t>Decrease (increase) in Receivables</t>
  </si>
  <si>
    <t>Decrease (increase) in Inventories</t>
  </si>
  <si>
    <t>Shareholder's Equity</t>
  </si>
  <si>
    <t>Common Stock</t>
  </si>
  <si>
    <t>Total Shareholder's Equity</t>
  </si>
  <si>
    <t>Cash Provided (used) by Investments</t>
  </si>
  <si>
    <t>Additions to PP&amp;E</t>
  </si>
  <si>
    <t>Total Liabilities and Shareholder's Equity</t>
  </si>
  <si>
    <t>Other Investments</t>
  </si>
  <si>
    <t>Assumptions</t>
  </si>
  <si>
    <t>Cash Provided (used) by Financing Activities</t>
  </si>
  <si>
    <t>Additions (reductions) to Debt</t>
  </si>
  <si>
    <t>Cash Provided (used) by Fin. Activities</t>
  </si>
  <si>
    <t>Net increase (decrease) in cash</t>
  </si>
  <si>
    <t>Additions (reductions) to Equity</t>
  </si>
  <si>
    <t>Accumulated Retained Earnings</t>
  </si>
  <si>
    <t>Wages Payable</t>
  </si>
  <si>
    <t>Plus Depreciation</t>
  </si>
  <si>
    <t>Net Issues (repurchases) of Stock</t>
  </si>
  <si>
    <t>Operating Expenses</t>
  </si>
  <si>
    <t>Other Current Assets</t>
  </si>
  <si>
    <t>Accumlated Depreciation</t>
  </si>
  <si>
    <t>Credit Cards</t>
  </si>
  <si>
    <t>Other Current Liabilities</t>
  </si>
  <si>
    <t>Long-Term Debt</t>
  </si>
  <si>
    <t>Other Credit Lines &amp; Debt</t>
  </si>
  <si>
    <t>Total Long-Term Debt</t>
  </si>
  <si>
    <t>General &amp; Administrative</t>
  </si>
  <si>
    <t>Payroll &amp; Administration</t>
  </si>
  <si>
    <t>Other Operating Expense</t>
  </si>
  <si>
    <t>Non-Operating Expenses</t>
  </si>
  <si>
    <t>Total Non-Operating Expense</t>
  </si>
  <si>
    <t>Other Income (Expense)</t>
  </si>
  <si>
    <t>Property, Plant &amp; Equipment</t>
  </si>
  <si>
    <t>Increase (decrease) Credit Cards</t>
  </si>
  <si>
    <t>Increase (decrease) Wages Payable</t>
  </si>
  <si>
    <t>Increase (decrease) Other Current Liabilities</t>
  </si>
  <si>
    <t>Dividends &amp; Distributions</t>
  </si>
  <si>
    <t>Decrease (increase) Other Current Assets</t>
  </si>
  <si>
    <t>Inventory</t>
  </si>
  <si>
    <t>Total Operating Expenses</t>
  </si>
  <si>
    <t>Operating Income (EBIT)</t>
  </si>
  <si>
    <t>Taxable Income (EBT)</t>
  </si>
  <si>
    <t>Increase (decrease) in Accts Payable</t>
  </si>
  <si>
    <t>Gross Profit</t>
  </si>
  <si>
    <t>EBITDA</t>
  </si>
  <si>
    <t>EBIT</t>
  </si>
  <si>
    <t>EBITDA Margin</t>
  </si>
  <si>
    <t>Profit Margin</t>
  </si>
  <si>
    <t>EBIT Margin</t>
  </si>
  <si>
    <t>Revenue</t>
  </si>
  <si>
    <t>Actual</t>
  </si>
  <si>
    <t>Projected</t>
  </si>
  <si>
    <t>Forecast</t>
  </si>
  <si>
    <t>Gross Income</t>
  </si>
  <si>
    <t>Depreciaton</t>
  </si>
  <si>
    <t>Interest Expense</t>
  </si>
  <si>
    <t>Tax Expense</t>
  </si>
  <si>
    <t>Cash Flow Forecast and Analysis</t>
  </si>
  <si>
    <t>Beginning Cash Balance</t>
  </si>
  <si>
    <t>Ending Cash Balance</t>
  </si>
  <si>
    <t>Distributions</t>
  </si>
  <si>
    <t>Retained Earnings</t>
  </si>
  <si>
    <t>Net Operating Profit After Tax (NOPAT)</t>
  </si>
  <si>
    <t>Depreciation &amp; Amortization (D&amp;A)</t>
  </si>
  <si>
    <r>
      <t>Change in Net Working Capital (∆</t>
    </r>
    <r>
      <rPr>
        <b/>
        <sz val="8.8000000000000007"/>
        <color theme="1"/>
        <rFont val="Calibri"/>
        <family val="2"/>
      </rPr>
      <t xml:space="preserve"> NWC)</t>
    </r>
  </si>
  <si>
    <t>Net Capital Spending (NCS)</t>
  </si>
  <si>
    <t>Free Cash Flow (FCF = NOPAT + D&amp;A - ∆ NWC - NCS)</t>
  </si>
  <si>
    <t>Annual % ∆ in Total Revenue</t>
  </si>
  <si>
    <t>% of Property, Plant &amp; Equipment</t>
  </si>
  <si>
    <t>% of Revenue</t>
  </si>
  <si>
    <t>Interest rate on long-term debt</t>
  </si>
  <si>
    <t>Federal corporate tax rate (21%) + Utah business tax rate (4.95%)</t>
  </si>
  <si>
    <t>% of Cost of Goods Sold</t>
  </si>
  <si>
    <t>Revenues</t>
  </si>
  <si>
    <t>Accounts Receivables</t>
  </si>
  <si>
    <t>Target nominal amount change in category</t>
  </si>
  <si>
    <t>Long-Term-Debt</t>
  </si>
  <si>
    <t xml:space="preserve">In a model in which the firm's cash balance is a function of the beginning balance plus the net increase (decrease) in cash from the cash flow statement the change in NWC must be constructed as (Current Assets - Cash) - Current Liabilites, otherwise Free Cash flow (FCF) will appear to be a constant value regardless of the assumptions impacting the balance sheet and income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</si>
</sst>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</font>
    <font>
      <u/>
      <sz val="10"/>
      <name val="Arial"/>
      <family val="2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3"/>
      <color rgb="FF0000CC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1"/>
      <color theme="1"/>
      <name val="Calibri"/>
      <family val="2"/>
    </font>
    <font>
      <b/>
      <sz val="8.8000000000000007"/>
      <color theme="1"/>
      <name val="Calibri"/>
      <family val="2"/>
    </font>
    <font>
      <vertAlign val="superscript"/>
      <sz val="11"/>
      <name val="Calibri"/>
      <family val="2"/>
      <scheme val="minor"/>
    </font>
    <font>
      <sz val="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164" fontId="5" fillId="0" borderId="0" xfId="1" applyNumberFormat="1" applyFont="1" applyFill="1" applyBorder="1"/>
    <xf numFmtId="0" fontId="3" fillId="0" borderId="0" xfId="0" applyFont="1" applyFill="1" applyBorder="1"/>
    <xf numFmtId="41" fontId="4" fillId="0" borderId="0" xfId="3" applyNumberFormat="1" applyFont="1" applyFill="1" applyBorder="1"/>
    <xf numFmtId="0" fontId="0" fillId="0" borderId="0" xfId="0" applyFill="1" applyBorder="1"/>
    <xf numFmtId="0" fontId="0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41" fontId="6" fillId="0" borderId="0" xfId="0" applyNumberFormat="1" applyFont="1"/>
    <xf numFmtId="0" fontId="9" fillId="0" borderId="0" xfId="0" applyFont="1"/>
    <xf numFmtId="164" fontId="0" fillId="0" borderId="0" xfId="1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41" fontId="7" fillId="0" borderId="0" xfId="3" applyNumberFormat="1" applyFont="1" applyFill="1" applyBorder="1"/>
    <xf numFmtId="164" fontId="9" fillId="0" borderId="0" xfId="1" applyNumberFormat="1" applyFont="1" applyFill="1" applyBorder="1"/>
    <xf numFmtId="0" fontId="11" fillId="0" borderId="1" xfId="0" applyFont="1" applyBorder="1" applyAlignment="1">
      <alignment horizontal="center"/>
    </xf>
    <xf numFmtId="41" fontId="6" fillId="0" borderId="0" xfId="0" applyNumberFormat="1" applyFont="1" applyBorder="1"/>
    <xf numFmtId="0" fontId="12" fillId="0" borderId="0" xfId="0" applyFont="1"/>
    <xf numFmtId="0" fontId="7" fillId="0" borderId="0" xfId="3" applyNumberFormat="1" applyFont="1" applyFill="1" applyBorder="1"/>
    <xf numFmtId="164" fontId="14" fillId="0" borderId="0" xfId="1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0" fontId="15" fillId="0" borderId="0" xfId="0" applyFont="1"/>
    <xf numFmtId="0" fontId="6" fillId="0" borderId="0" xfId="0" applyFont="1" applyFill="1"/>
    <xf numFmtId="41" fontId="13" fillId="0" borderId="0" xfId="0" applyNumberFormat="1" applyFont="1" applyBorder="1"/>
    <xf numFmtId="0" fontId="9" fillId="0" borderId="0" xfId="0" applyFont="1" applyFill="1"/>
    <xf numFmtId="0" fontId="6" fillId="0" borderId="0" xfId="0" applyFont="1" applyFill="1" applyBorder="1"/>
    <xf numFmtId="0" fontId="9" fillId="0" borderId="0" xfId="0" applyFont="1" applyBorder="1" applyAlignment="1">
      <alignment horizontal="center"/>
    </xf>
    <xf numFmtId="0" fontId="14" fillId="0" borderId="0" xfId="0" applyFont="1"/>
    <xf numFmtId="165" fontId="6" fillId="0" borderId="0" xfId="3" applyNumberFormat="1" applyFont="1"/>
    <xf numFmtId="41" fontId="6" fillId="0" borderId="0" xfId="3" applyNumberFormat="1" applyFont="1" applyFill="1" applyBorder="1"/>
    <xf numFmtId="0" fontId="6" fillId="0" borderId="0" xfId="0" applyFont="1" applyBorder="1"/>
    <xf numFmtId="0" fontId="0" fillId="0" borderId="0" xfId="0" applyFont="1" applyBorder="1"/>
    <xf numFmtId="41" fontId="6" fillId="0" borderId="0" xfId="0" applyNumberFormat="1" applyFont="1" applyFill="1" applyBorder="1"/>
    <xf numFmtId="41" fontId="9" fillId="0" borderId="0" xfId="3" applyNumberFormat="1" applyFont="1" applyFill="1" applyBorder="1"/>
    <xf numFmtId="0" fontId="0" fillId="0" borderId="0" xfId="0" applyFont="1" applyFill="1" applyBorder="1"/>
    <xf numFmtId="164" fontId="6" fillId="0" borderId="0" xfId="0" applyNumberFormat="1" applyFont="1" applyFill="1" applyBorder="1"/>
    <xf numFmtId="41" fontId="13" fillId="0" borderId="2" xfId="0" applyNumberFormat="1" applyFont="1" applyBorder="1"/>
    <xf numFmtId="41" fontId="6" fillId="0" borderId="2" xfId="0" applyNumberFormat="1" applyFont="1" applyBorder="1"/>
    <xf numFmtId="41" fontId="6" fillId="0" borderId="5" xfId="0" applyNumberFormat="1" applyFont="1" applyBorder="1"/>
    <xf numFmtId="41" fontId="13" fillId="0" borderId="2" xfId="0" applyNumberFormat="1" applyFont="1" applyFill="1" applyBorder="1"/>
    <xf numFmtId="164" fontId="13" fillId="0" borderId="2" xfId="1" applyNumberFormat="1" applyFont="1" applyBorder="1"/>
    <xf numFmtId="41" fontId="10" fillId="0" borderId="0" xfId="0" applyNumberFormat="1" applyFont="1" applyFill="1" applyBorder="1"/>
    <xf numFmtId="41" fontId="10" fillId="0" borderId="0" xfId="0" applyNumberFormat="1" applyFont="1" applyBorder="1"/>
    <xf numFmtId="41" fontId="10" fillId="0" borderId="2" xfId="0" applyNumberFormat="1" applyFont="1" applyBorder="1"/>
    <xf numFmtId="41" fontId="10" fillId="0" borderId="2" xfId="0" applyNumberFormat="1" applyFont="1" applyFill="1" applyBorder="1"/>
    <xf numFmtId="41" fontId="6" fillId="0" borderId="2" xfId="0" applyNumberFormat="1" applyFont="1" applyFill="1" applyBorder="1"/>
    <xf numFmtId="0" fontId="6" fillId="0" borderId="6" xfId="0" applyFont="1" applyBorder="1"/>
    <xf numFmtId="9" fontId="9" fillId="0" borderId="0" xfId="3" applyFont="1" applyFill="1" applyBorder="1"/>
    <xf numFmtId="10" fontId="9" fillId="0" borderId="0" xfId="3" applyNumberFormat="1" applyFont="1" applyFill="1" applyBorder="1"/>
    <xf numFmtId="10" fontId="9" fillId="0" borderId="0" xfId="2" applyNumberFormat="1" applyFont="1" applyFill="1" applyBorder="1"/>
    <xf numFmtId="43" fontId="9" fillId="0" borderId="0" xfId="1" applyFont="1" applyFill="1" applyBorder="1"/>
    <xf numFmtId="0" fontId="17" fillId="0" borderId="0" xfId="0" applyFont="1" applyBorder="1" applyAlignment="1">
      <alignment horizontal="center"/>
    </xf>
    <xf numFmtId="164" fontId="6" fillId="0" borderId="0" xfId="1" applyNumberFormat="1" applyFont="1"/>
    <xf numFmtId="0" fontId="19" fillId="0" borderId="0" xfId="0" applyFont="1"/>
    <xf numFmtId="0" fontId="17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21" fillId="0" borderId="0" xfId="1" applyNumberFormat="1" applyFont="1"/>
    <xf numFmtId="0" fontId="21" fillId="0" borderId="0" xfId="0" applyFont="1"/>
    <xf numFmtId="0" fontId="2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2" fillId="0" borderId="0" xfId="0" applyFont="1" applyBorder="1"/>
    <xf numFmtId="0" fontId="7" fillId="0" borderId="0" xfId="0" applyFont="1" applyBorder="1"/>
    <xf numFmtId="164" fontId="1" fillId="0" borderId="0" xfId="1" applyNumberFormat="1" applyFont="1" applyBorder="1"/>
    <xf numFmtId="0" fontId="3" fillId="0" borderId="0" xfId="0" applyFont="1" applyBorder="1"/>
    <xf numFmtId="164" fontId="15" fillId="0" borderId="0" xfId="1" applyNumberFormat="1" applyFont="1" applyBorder="1"/>
    <xf numFmtId="0" fontId="17" fillId="0" borderId="0" xfId="0" applyFont="1" applyFill="1" applyBorder="1" applyAlignment="1"/>
    <xf numFmtId="41" fontId="16" fillId="0" borderId="0" xfId="3" applyNumberFormat="1" applyFont="1" applyFill="1" applyBorder="1"/>
    <xf numFmtId="164" fontId="6" fillId="0" borderId="0" xfId="1" applyNumberFormat="1" applyFont="1" applyFill="1" applyBorder="1"/>
    <xf numFmtId="164" fontId="1" fillId="0" borderId="0" xfId="1" applyNumberFormat="1" applyFont="1" applyFill="1" applyBorder="1"/>
    <xf numFmtId="10" fontId="6" fillId="0" borderId="0" xfId="3" applyNumberFormat="1" applyFont="1" applyBorder="1"/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164" fontId="6" fillId="0" borderId="0" xfId="1" applyNumberFormat="1" applyFont="1" applyBorder="1"/>
    <xf numFmtId="164" fontId="0" fillId="0" borderId="2" xfId="1" applyNumberFormat="1" applyFont="1" applyBorder="1"/>
    <xf numFmtId="41" fontId="6" fillId="0" borderId="5" xfId="0" applyNumberFormat="1" applyFont="1" applyFill="1" applyBorder="1"/>
    <xf numFmtId="0" fontId="9" fillId="0" borderId="8" xfId="0" applyFont="1" applyBorder="1" applyAlignment="1">
      <alignment horizontal="center"/>
    </xf>
    <xf numFmtId="10" fontId="13" fillId="2" borderId="7" xfId="3" applyNumberFormat="1" applyFont="1" applyFill="1" applyBorder="1"/>
    <xf numFmtId="164" fontId="13" fillId="2" borderId="7" xfId="1" applyNumberFormat="1" applyFont="1" applyFill="1" applyBorder="1"/>
    <xf numFmtId="41" fontId="13" fillId="2" borderId="7" xfId="3" applyNumberFormat="1" applyFont="1" applyFill="1" applyBorder="1"/>
    <xf numFmtId="166" fontId="6" fillId="0" borderId="0" xfId="0" applyNumberFormat="1" applyFont="1" applyBorder="1"/>
    <xf numFmtId="0" fontId="23" fillId="0" borderId="0" xfId="0" applyFont="1"/>
    <xf numFmtId="0" fontId="24" fillId="0" borderId="0" xfId="0" applyFont="1" applyFill="1" applyBorder="1"/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5" fillId="0" borderId="0" xfId="0" applyFont="1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CC"/>
      <color rgb="FFFFFFCC"/>
      <color rgb="FFCCFFCC"/>
      <color rgb="FFFFE7F1"/>
      <color rgb="FFFFEFFF"/>
      <color rgb="FFFFCCFF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topLeftCell="A37" zoomScale="80" zoomScaleNormal="80" workbookViewId="0">
      <selection activeCell="E70" sqref="E70"/>
    </sheetView>
  </sheetViews>
  <sheetFormatPr defaultRowHeight="15" x14ac:dyDescent="0.25"/>
  <cols>
    <col min="1" max="1" width="2.5703125" customWidth="1"/>
    <col min="2" max="2" width="4.140625" customWidth="1"/>
    <col min="3" max="3" width="49.42578125" bestFit="1" customWidth="1"/>
    <col min="4" max="4" width="3.7109375" customWidth="1"/>
    <col min="5" max="5" width="12" bestFit="1" customWidth="1"/>
    <col min="6" max="7" width="11.7109375" bestFit="1" customWidth="1"/>
    <col min="8" max="8" width="12.42578125" bestFit="1" customWidth="1"/>
    <col min="9" max="9" width="13" customWidth="1"/>
    <col min="10" max="11" width="11.7109375" bestFit="1" customWidth="1"/>
    <col min="12" max="13" width="2.85546875" customWidth="1"/>
    <col min="14" max="14" width="3.140625" customWidth="1"/>
    <col min="15" max="15" width="45.85546875" bestFit="1" customWidth="1"/>
    <col min="16" max="16" width="11.7109375" customWidth="1"/>
    <col min="17" max="17" width="12" customWidth="1"/>
    <col min="18" max="22" width="10.85546875" customWidth="1"/>
  </cols>
  <sheetData>
    <row r="1" spans="1:22" ht="21" x14ac:dyDescent="0.35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x14ac:dyDescent="0.25">
      <c r="B2" s="3"/>
      <c r="C2" s="3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5.75" customHeight="1" x14ac:dyDescent="0.3">
      <c r="B3" s="87" t="s">
        <v>0</v>
      </c>
      <c r="C3" s="88"/>
      <c r="D3" s="88"/>
      <c r="E3" s="88"/>
      <c r="F3" s="88"/>
      <c r="G3" s="88"/>
      <c r="H3" s="88"/>
      <c r="I3" s="88"/>
      <c r="J3" s="88"/>
      <c r="K3" s="91"/>
      <c r="L3" s="9"/>
      <c r="M3" s="87" t="s">
        <v>1</v>
      </c>
      <c r="N3" s="88"/>
      <c r="O3" s="88"/>
      <c r="P3" s="88"/>
      <c r="Q3" s="88"/>
      <c r="R3" s="88"/>
      <c r="S3" s="88"/>
      <c r="T3" s="88"/>
      <c r="U3" s="88"/>
      <c r="V3" s="91"/>
    </row>
    <row r="4" spans="1:22" ht="15.75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9"/>
      <c r="M4" s="55"/>
      <c r="N4" s="55"/>
      <c r="O4" s="55"/>
      <c r="P4" s="55"/>
      <c r="Q4" s="58"/>
      <c r="R4" s="58"/>
      <c r="S4" s="58"/>
      <c r="T4" s="58"/>
      <c r="U4" s="58"/>
      <c r="V4" s="58"/>
    </row>
    <row r="5" spans="1:22" ht="15.75" customHeight="1" x14ac:dyDescent="0.25">
      <c r="A5" s="30"/>
      <c r="B5" s="30"/>
      <c r="C5" s="30"/>
      <c r="D5" s="30"/>
      <c r="E5" s="95" t="s">
        <v>72</v>
      </c>
      <c r="F5" s="95"/>
      <c r="G5" s="59" t="s">
        <v>73</v>
      </c>
      <c r="H5" s="95" t="s">
        <v>74</v>
      </c>
      <c r="I5" s="95"/>
      <c r="J5" s="95"/>
      <c r="K5" s="95"/>
      <c r="L5" s="30"/>
      <c r="M5" s="30"/>
      <c r="N5" s="30"/>
      <c r="O5" s="30"/>
      <c r="P5" s="95" t="s">
        <v>72</v>
      </c>
      <c r="Q5" s="95"/>
      <c r="R5" s="59" t="s">
        <v>73</v>
      </c>
      <c r="S5" s="96" t="s">
        <v>74</v>
      </c>
      <c r="T5" s="97"/>
      <c r="U5" s="97"/>
      <c r="V5" s="98"/>
    </row>
    <row r="6" spans="1:22" ht="15" customHeight="1" x14ac:dyDescent="0.25">
      <c r="A6" s="30"/>
      <c r="B6" s="30"/>
      <c r="C6" s="30"/>
      <c r="D6" s="30"/>
      <c r="E6" s="75">
        <v>2019</v>
      </c>
      <c r="F6" s="75">
        <f>E6+1</f>
        <v>2020</v>
      </c>
      <c r="G6" s="75">
        <f t="shared" ref="G6:K6" si="0">F6+1</f>
        <v>2021</v>
      </c>
      <c r="H6" s="59">
        <f>G6+1</f>
        <v>2022</v>
      </c>
      <c r="I6" s="59">
        <f t="shared" si="0"/>
        <v>2023</v>
      </c>
      <c r="J6" s="59">
        <f t="shared" si="0"/>
        <v>2024</v>
      </c>
      <c r="K6" s="59">
        <f t="shared" si="0"/>
        <v>2025</v>
      </c>
      <c r="L6" s="30"/>
      <c r="M6" s="30"/>
      <c r="N6" s="30"/>
      <c r="O6" s="30"/>
      <c r="P6" s="59">
        <f>E6</f>
        <v>2019</v>
      </c>
      <c r="Q6" s="59">
        <f>F6</f>
        <v>2020</v>
      </c>
      <c r="R6" s="59">
        <f>G6</f>
        <v>2021</v>
      </c>
      <c r="S6" s="76">
        <v>2022</v>
      </c>
      <c r="T6" s="59">
        <f>I6</f>
        <v>2023</v>
      </c>
      <c r="U6" s="59">
        <f>J6</f>
        <v>2024</v>
      </c>
      <c r="V6" s="59">
        <f>K6</f>
        <v>2025</v>
      </c>
    </row>
    <row r="7" spans="1:22" ht="13.5" customHeight="1" x14ac:dyDescent="0.25">
      <c r="A7" s="1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0"/>
      <c r="M7" s="30"/>
      <c r="N7" s="30"/>
      <c r="O7" s="30"/>
      <c r="P7" s="30"/>
      <c r="Q7" s="30"/>
      <c r="R7" s="62"/>
      <c r="S7" s="30"/>
      <c r="T7" s="30"/>
      <c r="U7" s="30"/>
      <c r="V7" s="30"/>
    </row>
    <row r="8" spans="1:22" x14ac:dyDescent="0.25">
      <c r="A8" s="3"/>
      <c r="B8" s="12" t="s">
        <v>3</v>
      </c>
      <c r="C8" s="3"/>
      <c r="D8" s="3"/>
      <c r="E8" s="56"/>
      <c r="F8" s="11"/>
      <c r="G8" s="11"/>
      <c r="H8" s="3"/>
      <c r="I8" s="3"/>
      <c r="J8" s="3"/>
      <c r="K8" s="3"/>
      <c r="L8" s="30"/>
      <c r="M8" s="63" t="s">
        <v>75</v>
      </c>
      <c r="N8" s="30"/>
      <c r="O8" s="30"/>
      <c r="P8" s="30"/>
      <c r="Q8" s="30"/>
      <c r="R8" s="62"/>
      <c r="S8" s="30"/>
      <c r="T8" s="30"/>
      <c r="U8" s="30"/>
      <c r="V8" s="30"/>
    </row>
    <row r="9" spans="1:22" x14ac:dyDescent="0.25">
      <c r="A9" s="3"/>
      <c r="B9" s="12"/>
      <c r="C9" s="3" t="s">
        <v>5</v>
      </c>
      <c r="D9" s="3"/>
      <c r="E9" s="27">
        <v>53846</v>
      </c>
      <c r="F9" s="27">
        <v>39701</v>
      </c>
      <c r="G9" s="27">
        <v>97926</v>
      </c>
      <c r="H9" s="36">
        <f>G9+S76</f>
        <v>54380.784455500048</v>
      </c>
      <c r="I9" s="36">
        <f>H9+T76</f>
        <v>113189.06553550015</v>
      </c>
      <c r="J9" s="36">
        <f>I9+U76</f>
        <v>175488.50206475024</v>
      </c>
      <c r="K9" s="36">
        <f>J9+V76</f>
        <v>250229.98307062531</v>
      </c>
      <c r="L9" s="3"/>
      <c r="M9" s="12"/>
      <c r="N9" s="3" t="str">
        <f>C52</f>
        <v>Revenues</v>
      </c>
      <c r="O9" s="3"/>
      <c r="P9" s="45">
        <v>1079931</v>
      </c>
      <c r="Q9" s="46">
        <v>1411430</v>
      </c>
      <c r="R9" s="46">
        <v>1424430</v>
      </c>
      <c r="S9" s="19">
        <f>R9*(1+H52)</f>
        <v>1566873.0000000002</v>
      </c>
      <c r="T9" s="19">
        <f>S9*(1+I52)</f>
        <v>1880247.6000000003</v>
      </c>
      <c r="U9" s="19">
        <f>T9*(1+J52)</f>
        <v>2162284.7400000002</v>
      </c>
      <c r="V9" s="19">
        <f>U9*(1+K52)</f>
        <v>2378513.2140000006</v>
      </c>
    </row>
    <row r="10" spans="1:22" x14ac:dyDescent="0.25">
      <c r="A10" s="3"/>
      <c r="B10" s="3"/>
      <c r="C10" s="3" t="str">
        <f>C61</f>
        <v>Accounts Receivables</v>
      </c>
      <c r="D10" s="3"/>
      <c r="E10" s="27">
        <v>89109</v>
      </c>
      <c r="F10" s="27">
        <v>100313</v>
      </c>
      <c r="G10" s="27">
        <v>109435</v>
      </c>
      <c r="H10" s="19">
        <f>H61*S9</f>
        <v>156687.30000000002</v>
      </c>
      <c r="I10" s="19">
        <f>I61*T9</f>
        <v>137258.0748</v>
      </c>
      <c r="J10" s="19">
        <f>J61*U9</f>
        <v>157846.78602</v>
      </c>
      <c r="K10" s="19">
        <f>K61*V9</f>
        <v>173631.46462200003</v>
      </c>
      <c r="L10" s="3"/>
      <c r="M10" s="3"/>
      <c r="N10" s="3" t="str">
        <f>C53</f>
        <v>Cost of Goods Sold</v>
      </c>
      <c r="O10" s="32"/>
      <c r="P10" s="47">
        <v>620404</v>
      </c>
      <c r="Q10" s="47">
        <v>978511</v>
      </c>
      <c r="R10" s="47">
        <v>925879</v>
      </c>
      <c r="S10" s="41">
        <f>S9*H53</f>
        <v>971461.26000000013</v>
      </c>
      <c r="T10" s="41">
        <f>T9*I53</f>
        <v>1146951.0360000001</v>
      </c>
      <c r="U10" s="41">
        <f>U9*J53</f>
        <v>1297370.844</v>
      </c>
      <c r="V10" s="41">
        <f>V9*K53</f>
        <v>1427107.9284000003</v>
      </c>
    </row>
    <row r="11" spans="1:22" x14ac:dyDescent="0.25">
      <c r="A11" s="3"/>
      <c r="B11" s="3"/>
      <c r="C11" s="3" t="str">
        <f t="shared" ref="C11:C12" si="1">C62</f>
        <v>Inventory</v>
      </c>
      <c r="D11" s="3"/>
      <c r="E11" s="27">
        <v>148622</v>
      </c>
      <c r="F11" s="27">
        <v>187858</v>
      </c>
      <c r="G11" s="27">
        <v>201670</v>
      </c>
      <c r="H11" s="19">
        <f>H62*S9</f>
        <v>313374.60000000003</v>
      </c>
      <c r="I11" s="19">
        <f>I62*T9</f>
        <v>376049.52000000008</v>
      </c>
      <c r="J11" s="19">
        <f>J62*U9</f>
        <v>432456.94800000009</v>
      </c>
      <c r="K11" s="19">
        <f>K62*V9</f>
        <v>475702.64280000015</v>
      </c>
      <c r="L11" s="3"/>
      <c r="M11" s="3"/>
      <c r="N11" s="3" t="s">
        <v>6</v>
      </c>
      <c r="O11" s="3"/>
      <c r="P11" s="19">
        <f>P9-P10</f>
        <v>459527</v>
      </c>
      <c r="Q11" s="19">
        <f>Q9-Q10</f>
        <v>432919</v>
      </c>
      <c r="R11" s="19">
        <f t="shared" ref="R11:U11" si="2">R9-R10</f>
        <v>498551</v>
      </c>
      <c r="S11" s="19">
        <f t="shared" si="2"/>
        <v>595411.74000000011</v>
      </c>
      <c r="T11" s="19">
        <f t="shared" si="2"/>
        <v>733296.56400000025</v>
      </c>
      <c r="U11" s="19">
        <f t="shared" si="2"/>
        <v>864913.89600000018</v>
      </c>
      <c r="V11" s="19">
        <f t="shared" ref="V11" si="3">V9-V10</f>
        <v>951405.28560000029</v>
      </c>
    </row>
    <row r="12" spans="1:22" x14ac:dyDescent="0.25">
      <c r="A12" s="3"/>
      <c r="B12" s="26"/>
      <c r="C12" s="3" t="str">
        <f t="shared" si="1"/>
        <v>Other Current Assets</v>
      </c>
      <c r="D12" s="26"/>
      <c r="E12" s="40">
        <v>1359</v>
      </c>
      <c r="F12" s="40">
        <v>22660</v>
      </c>
      <c r="G12" s="40">
        <v>22253</v>
      </c>
      <c r="H12" s="41">
        <f>H63*S9</f>
        <v>23503.095000000001</v>
      </c>
      <c r="I12" s="41">
        <f>I63*T9</f>
        <v>28203.714000000004</v>
      </c>
      <c r="J12" s="41">
        <f>J63*U9</f>
        <v>32434.271100000002</v>
      </c>
      <c r="K12" s="41">
        <f>K63*V9</f>
        <v>35677.69821000001</v>
      </c>
      <c r="L12" s="3"/>
      <c r="M12" s="3"/>
      <c r="N12" s="3"/>
      <c r="O12" s="3"/>
      <c r="P12" s="19"/>
      <c r="Q12" s="19"/>
      <c r="R12" s="19"/>
      <c r="S12" s="19"/>
      <c r="T12" s="19"/>
      <c r="U12" s="19"/>
      <c r="V12" s="19"/>
    </row>
    <row r="13" spans="1:22" x14ac:dyDescent="0.25">
      <c r="A13" s="3"/>
      <c r="B13" s="26"/>
      <c r="C13" s="28" t="s">
        <v>7</v>
      </c>
      <c r="D13" s="28"/>
      <c r="E13" s="19">
        <f t="shared" ref="E13:F13" si="4">SUM(E9:E12)</f>
        <v>292936</v>
      </c>
      <c r="F13" s="19">
        <f t="shared" si="4"/>
        <v>350532</v>
      </c>
      <c r="G13" s="19">
        <f>SUM(G9:G12)</f>
        <v>431284</v>
      </c>
      <c r="H13" s="19">
        <f t="shared" ref="H13" si="5">SUM(H9:H12)</f>
        <v>547945.77945550007</v>
      </c>
      <c r="I13" s="19">
        <f t="shared" ref="I13:J13" si="6">SUM(I9:I12)</f>
        <v>654700.3743355003</v>
      </c>
      <c r="J13" s="19">
        <f t="shared" si="6"/>
        <v>798226.5071847504</v>
      </c>
      <c r="K13" s="19">
        <f t="shared" ref="K13" si="7">SUM(K9:K12)</f>
        <v>935241.78870262555</v>
      </c>
      <c r="L13" s="3"/>
      <c r="M13" s="12" t="s">
        <v>40</v>
      </c>
      <c r="N13" s="3"/>
      <c r="O13" s="3"/>
      <c r="P13" s="19"/>
      <c r="Q13" s="19"/>
      <c r="R13" s="19"/>
      <c r="S13" s="19"/>
      <c r="T13" s="19"/>
      <c r="U13" s="19"/>
      <c r="V13" s="19"/>
    </row>
    <row r="14" spans="1:22" ht="17.25" x14ac:dyDescent="0.25">
      <c r="A14" s="3"/>
      <c r="B14" s="28" t="s">
        <v>8</v>
      </c>
      <c r="C14" s="26"/>
      <c r="D14" s="26"/>
      <c r="E14" s="19"/>
      <c r="F14" s="19"/>
      <c r="G14" s="19"/>
      <c r="H14" s="19"/>
      <c r="I14" s="19"/>
      <c r="J14" s="19"/>
      <c r="K14" s="19"/>
      <c r="L14" s="3"/>
      <c r="M14" s="60"/>
      <c r="N14" s="3" t="str">
        <f>C54</f>
        <v>General &amp; Administrative</v>
      </c>
      <c r="P14" s="46">
        <v>103178</v>
      </c>
      <c r="Q14" s="46">
        <v>106078</v>
      </c>
      <c r="R14" s="46">
        <v>118060</v>
      </c>
      <c r="S14" s="19">
        <f>S9*H54</f>
        <v>125349.84000000003</v>
      </c>
      <c r="T14" s="19">
        <f>T9*I54</f>
        <v>150419.80800000002</v>
      </c>
      <c r="U14" s="19">
        <f>U9*J54</f>
        <v>172982.77920000002</v>
      </c>
      <c r="V14" s="19">
        <f>V9*K54</f>
        <v>190281.05712000004</v>
      </c>
    </row>
    <row r="15" spans="1:22" ht="17.25" x14ac:dyDescent="0.25">
      <c r="A15" s="3"/>
      <c r="B15" s="26"/>
      <c r="C15" s="26" t="s">
        <v>54</v>
      </c>
      <c r="D15" s="26"/>
      <c r="E15" s="27">
        <v>87657</v>
      </c>
      <c r="F15" s="27">
        <v>97551</v>
      </c>
      <c r="G15" s="27">
        <v>100878</v>
      </c>
      <c r="H15" s="19">
        <f>G15+H64</f>
        <v>130878</v>
      </c>
      <c r="I15" s="19">
        <f>H15+I64</f>
        <v>180878</v>
      </c>
      <c r="J15" s="19">
        <f>I15+J64</f>
        <v>230878</v>
      </c>
      <c r="K15" s="19">
        <f>J15+K64</f>
        <v>305878</v>
      </c>
      <c r="L15" s="3"/>
      <c r="M15" s="60"/>
      <c r="N15" s="3" t="str">
        <f t="shared" ref="N15:N17" si="8">C55</f>
        <v>Payroll &amp; Administration</v>
      </c>
      <c r="P15" s="46">
        <v>227268</v>
      </c>
      <c r="Q15" s="46">
        <v>227268</v>
      </c>
      <c r="R15" s="46">
        <v>232457</v>
      </c>
      <c r="S15" s="19">
        <f>S9*H55</f>
        <v>282037.14</v>
      </c>
      <c r="T15" s="19">
        <f>T9*I55</f>
        <v>338444.56800000003</v>
      </c>
      <c r="U15" s="19">
        <f>U9*J55</f>
        <v>389211.25320000004</v>
      </c>
      <c r="V15" s="19">
        <f>V9*K55</f>
        <v>428132.37852000009</v>
      </c>
    </row>
    <row r="16" spans="1:22" x14ac:dyDescent="0.25">
      <c r="A16" s="3"/>
      <c r="B16" s="26"/>
      <c r="C16" s="26" t="s">
        <v>42</v>
      </c>
      <c r="D16" s="26"/>
      <c r="E16" s="40">
        <v>-24934</v>
      </c>
      <c r="F16" s="40">
        <f t="shared" ref="F16:K16" si="9">E16-Q17</f>
        <v>-32316</v>
      </c>
      <c r="G16" s="40">
        <f t="shared" si="9"/>
        <v>-40741</v>
      </c>
      <c r="H16" s="41">
        <f t="shared" si="9"/>
        <v>-57100.75</v>
      </c>
      <c r="I16" s="41">
        <f t="shared" si="9"/>
        <v>-79710.5</v>
      </c>
      <c r="J16" s="41">
        <f t="shared" si="9"/>
        <v>-108570.25</v>
      </c>
      <c r="K16" s="41">
        <f t="shared" si="9"/>
        <v>-146805</v>
      </c>
      <c r="L16" s="3"/>
      <c r="M16" s="3"/>
      <c r="N16" s="3" t="str">
        <f t="shared" si="8"/>
        <v>Other Operating Expense</v>
      </c>
      <c r="O16" s="56"/>
      <c r="P16" s="46">
        <v>0</v>
      </c>
      <c r="Q16" s="46">
        <v>0</v>
      </c>
      <c r="R16" s="46">
        <v>0</v>
      </c>
      <c r="S16" s="19">
        <f>S9*H56</f>
        <v>15668.730000000003</v>
      </c>
      <c r="T16" s="19">
        <f>T9*I56</f>
        <v>18802.476000000002</v>
      </c>
      <c r="U16" s="19">
        <f>U9*J56</f>
        <v>21622.847400000002</v>
      </c>
      <c r="V16" s="19">
        <f>V9*K56</f>
        <v>23785.132140000005</v>
      </c>
    </row>
    <row r="17" spans="1:22" x14ac:dyDescent="0.25">
      <c r="A17" s="3"/>
      <c r="B17" s="26"/>
      <c r="C17" s="28" t="s">
        <v>9</v>
      </c>
      <c r="D17" s="28"/>
      <c r="E17" s="19">
        <f>E15+E16</f>
        <v>62723</v>
      </c>
      <c r="F17" s="19">
        <f t="shared" ref="F17" si="10">F15+F16</f>
        <v>65235</v>
      </c>
      <c r="G17" s="19">
        <f>G15+G16</f>
        <v>60137</v>
      </c>
      <c r="H17" s="19">
        <f t="shared" ref="H17" si="11">H15+H16</f>
        <v>73777.25</v>
      </c>
      <c r="I17" s="19">
        <f t="shared" ref="I17:J17" si="12">I15+I16</f>
        <v>101167.5</v>
      </c>
      <c r="J17" s="19">
        <f t="shared" si="12"/>
        <v>122307.75</v>
      </c>
      <c r="K17" s="19">
        <f t="shared" ref="K17" si="13">K15+K16</f>
        <v>159073</v>
      </c>
      <c r="L17" s="3"/>
      <c r="M17" s="3"/>
      <c r="N17" s="3" t="str">
        <f t="shared" si="8"/>
        <v>Depreciaton</v>
      </c>
      <c r="O17" s="56"/>
      <c r="P17" s="48">
        <v>7024</v>
      </c>
      <c r="Q17" s="47">
        <v>7382</v>
      </c>
      <c r="R17" s="47">
        <v>8425</v>
      </c>
      <c r="S17" s="41">
        <f>H15*H57</f>
        <v>16359.75</v>
      </c>
      <c r="T17" s="41">
        <f>I15*I57</f>
        <v>22609.75</v>
      </c>
      <c r="U17" s="41">
        <f>J15*J57</f>
        <v>28859.75</v>
      </c>
      <c r="V17" s="41">
        <f>K15*K57</f>
        <v>38234.75</v>
      </c>
    </row>
    <row r="18" spans="1:22" x14ac:dyDescent="0.25">
      <c r="A18" s="3"/>
      <c r="B18" s="26"/>
      <c r="C18" s="26"/>
      <c r="D18" s="26"/>
      <c r="E18" s="19"/>
      <c r="F18" s="19"/>
      <c r="G18" s="19"/>
      <c r="H18" s="19"/>
      <c r="I18" s="19"/>
      <c r="J18" s="19"/>
      <c r="K18" s="19"/>
      <c r="L18" s="3"/>
      <c r="M18" s="3"/>
      <c r="N18" s="3" t="s">
        <v>61</v>
      </c>
      <c r="O18" s="56"/>
      <c r="P18" s="19">
        <f t="shared" ref="P18:V18" si="14">SUM(P14:P17)</f>
        <v>337470</v>
      </c>
      <c r="Q18" s="19">
        <f t="shared" si="14"/>
        <v>340728</v>
      </c>
      <c r="R18" s="19">
        <f t="shared" si="14"/>
        <v>358942</v>
      </c>
      <c r="S18" s="19">
        <f t="shared" si="14"/>
        <v>439415.46</v>
      </c>
      <c r="T18" s="19">
        <f t="shared" si="14"/>
        <v>530276.60200000007</v>
      </c>
      <c r="U18" s="19">
        <f t="shared" si="14"/>
        <v>612676.6298</v>
      </c>
      <c r="V18" s="19">
        <f t="shared" si="14"/>
        <v>680433.31778000016</v>
      </c>
    </row>
    <row r="19" spans="1:22" ht="15.75" thickBot="1" x14ac:dyDescent="0.3">
      <c r="A19" s="3"/>
      <c r="B19" s="28" t="s">
        <v>10</v>
      </c>
      <c r="C19" s="26"/>
      <c r="D19" s="26"/>
      <c r="E19" s="42">
        <f t="shared" ref="E19:G19" si="15">E17+E13</f>
        <v>355659</v>
      </c>
      <c r="F19" s="42">
        <f t="shared" si="15"/>
        <v>415767</v>
      </c>
      <c r="G19" s="42">
        <f t="shared" si="15"/>
        <v>491421</v>
      </c>
      <c r="H19" s="42">
        <f t="shared" ref="H19" si="16">H17+H13</f>
        <v>621723.02945550007</v>
      </c>
      <c r="I19" s="42">
        <f t="shared" ref="I19:J19" si="17">I17+I13</f>
        <v>755867.8743355003</v>
      </c>
      <c r="J19" s="42">
        <f t="shared" si="17"/>
        <v>920534.2571847504</v>
      </c>
      <c r="K19" s="42">
        <f t="shared" ref="K19" si="18">K17+K13</f>
        <v>1094314.7887026255</v>
      </c>
      <c r="L19" s="3"/>
      <c r="M19" s="3"/>
      <c r="N19" s="3"/>
      <c r="O19" s="3"/>
      <c r="P19" s="19"/>
      <c r="Q19" s="19"/>
      <c r="R19" s="19"/>
      <c r="S19" s="19"/>
      <c r="T19" s="19"/>
      <c r="U19" s="19"/>
      <c r="V19" s="19"/>
    </row>
    <row r="20" spans="1:22" ht="15.75" thickTop="1" x14ac:dyDescent="0.25">
      <c r="A20" s="3"/>
      <c r="B20" s="26"/>
      <c r="C20" s="26"/>
      <c r="D20" s="26"/>
      <c r="E20" s="19"/>
      <c r="F20" s="19"/>
      <c r="G20" s="19"/>
      <c r="H20" s="19"/>
      <c r="I20" s="19"/>
      <c r="J20" s="19"/>
      <c r="K20" s="19"/>
      <c r="L20" s="3"/>
      <c r="M20" s="12" t="s">
        <v>62</v>
      </c>
      <c r="N20" s="3"/>
      <c r="O20" s="3"/>
      <c r="P20" s="19">
        <f t="shared" ref="P20:V20" si="19">P11-P18</f>
        <v>122057</v>
      </c>
      <c r="Q20" s="19">
        <f t="shared" si="19"/>
        <v>92191</v>
      </c>
      <c r="R20" s="19">
        <f t="shared" si="19"/>
        <v>139609</v>
      </c>
      <c r="S20" s="19">
        <f t="shared" si="19"/>
        <v>155996.28000000009</v>
      </c>
      <c r="T20" s="19">
        <f t="shared" si="19"/>
        <v>203019.96200000017</v>
      </c>
      <c r="U20" s="19">
        <f t="shared" si="19"/>
        <v>252237.26620000019</v>
      </c>
      <c r="V20" s="19">
        <f t="shared" si="19"/>
        <v>270971.96782000014</v>
      </c>
    </row>
    <row r="21" spans="1:22" x14ac:dyDescent="0.25">
      <c r="A21" s="12" t="s">
        <v>12</v>
      </c>
      <c r="B21" s="26"/>
      <c r="C21" s="26"/>
      <c r="D21" s="26"/>
      <c r="E21" s="19"/>
      <c r="F21" s="19"/>
      <c r="G21" s="19"/>
      <c r="H21" s="19"/>
      <c r="I21" s="19"/>
      <c r="J21" s="19"/>
      <c r="K21" s="19"/>
      <c r="L21" s="3"/>
      <c r="M21" s="12"/>
      <c r="N21" s="3"/>
      <c r="O21" s="3"/>
      <c r="P21" s="19"/>
      <c r="Q21" s="19"/>
      <c r="R21" s="19"/>
      <c r="S21" s="19"/>
      <c r="T21" s="19"/>
      <c r="U21" s="19"/>
      <c r="V21" s="19"/>
    </row>
    <row r="22" spans="1:22" x14ac:dyDescent="0.25">
      <c r="A22" s="8"/>
      <c r="B22" s="28" t="s">
        <v>13</v>
      </c>
      <c r="C22" s="26"/>
      <c r="D22" s="26"/>
      <c r="E22" s="19"/>
      <c r="F22" s="19"/>
      <c r="G22" s="19"/>
      <c r="H22" s="19"/>
      <c r="I22" s="19"/>
      <c r="J22" s="19"/>
      <c r="K22" s="19"/>
      <c r="L22" s="3"/>
      <c r="M22" s="12" t="s">
        <v>51</v>
      </c>
      <c r="N22" s="3"/>
      <c r="O22" s="3"/>
      <c r="P22" s="19"/>
      <c r="Q22" s="19"/>
      <c r="R22" s="19"/>
      <c r="S22" s="19"/>
      <c r="T22" s="19"/>
      <c r="U22" s="19"/>
      <c r="V22" s="19"/>
    </row>
    <row r="23" spans="1:22" x14ac:dyDescent="0.25">
      <c r="A23" s="3"/>
      <c r="B23" s="28"/>
      <c r="C23" s="26" t="str">
        <f>C65</f>
        <v>Accounts Payable</v>
      </c>
      <c r="D23" s="26"/>
      <c r="E23" s="27">
        <v>65835</v>
      </c>
      <c r="F23" s="27">
        <v>90461</v>
      </c>
      <c r="G23" s="27">
        <v>95007</v>
      </c>
      <c r="H23" s="77">
        <f>H65*S10</f>
        <v>145719.18900000001</v>
      </c>
      <c r="I23" s="77">
        <f>I65*T10</f>
        <v>172042.65540000002</v>
      </c>
      <c r="J23" s="77">
        <f>J65*U10</f>
        <v>194605.62659999999</v>
      </c>
      <c r="K23" s="77">
        <f>K65*V10</f>
        <v>214066.18926000004</v>
      </c>
      <c r="L23" s="3"/>
      <c r="M23" s="3"/>
      <c r="N23" s="3" t="str">
        <f>C58</f>
        <v>Interest Expense</v>
      </c>
      <c r="O23" s="32"/>
      <c r="P23" s="46">
        <v>2652</v>
      </c>
      <c r="Q23" s="46">
        <v>2483</v>
      </c>
      <c r="R23" s="46">
        <v>2410</v>
      </c>
      <c r="S23" s="19">
        <f>H29*H58</f>
        <v>1982.0839999999998</v>
      </c>
      <c r="T23" s="19">
        <f>I29*I58</f>
        <v>1462.0839999999998</v>
      </c>
      <c r="U23" s="19">
        <f>J29*J58</f>
        <v>942.08399999999995</v>
      </c>
      <c r="V23" s="19">
        <f>K29*K58</f>
        <v>422.084</v>
      </c>
    </row>
    <row r="24" spans="1:22" ht="17.25" x14ac:dyDescent="0.25">
      <c r="A24" s="3"/>
      <c r="B24" s="28"/>
      <c r="C24" s="26" t="str">
        <f t="shared" ref="C24:C26" si="20">C66</f>
        <v>Credit Cards</v>
      </c>
      <c r="D24" s="26"/>
      <c r="E24" s="27">
        <v>20576</v>
      </c>
      <c r="F24" s="27">
        <v>23437</v>
      </c>
      <c r="G24" s="27">
        <v>28259</v>
      </c>
      <c r="H24" s="77">
        <f>H66*S10</f>
        <v>38858.450400000009</v>
      </c>
      <c r="I24" s="77">
        <f>I66*T10</f>
        <v>45878.041440000001</v>
      </c>
      <c r="J24" s="77">
        <f>J66*U10</f>
        <v>51894.833760000001</v>
      </c>
      <c r="K24" s="77">
        <f>K66*V10</f>
        <v>57084.317136000012</v>
      </c>
      <c r="L24" s="3"/>
      <c r="M24" s="61">
        <v>6</v>
      </c>
      <c r="N24" s="3" t="str">
        <f>C59</f>
        <v>Other Income (Expense)</v>
      </c>
      <c r="O24" s="3"/>
      <c r="P24" s="47">
        <v>2578</v>
      </c>
      <c r="Q24" s="47">
        <v>1854</v>
      </c>
      <c r="R24" s="47">
        <v>3598</v>
      </c>
      <c r="S24" s="41">
        <f>H59*S9</f>
        <v>7834.3650000000016</v>
      </c>
      <c r="T24" s="41">
        <f>I59*T9</f>
        <v>9401.2380000000012</v>
      </c>
      <c r="U24" s="41">
        <f>J59*U9</f>
        <v>10811.423700000001</v>
      </c>
      <c r="V24" s="41">
        <f>K59*V9</f>
        <v>11892.566070000003</v>
      </c>
    </row>
    <row r="25" spans="1:22" x14ac:dyDescent="0.25">
      <c r="A25" s="3"/>
      <c r="B25" s="28"/>
      <c r="C25" s="26" t="str">
        <f t="shared" si="20"/>
        <v>Wages Payable</v>
      </c>
      <c r="D25" s="26"/>
      <c r="E25" s="27">
        <v>0</v>
      </c>
      <c r="F25" s="27">
        <v>0</v>
      </c>
      <c r="G25" s="27">
        <v>0</v>
      </c>
      <c r="H25" s="77">
        <f>S10*H67</f>
        <v>0</v>
      </c>
      <c r="I25" s="77">
        <f>T10*I67</f>
        <v>0</v>
      </c>
      <c r="J25" s="77">
        <f>U10*J67</f>
        <v>0</v>
      </c>
      <c r="K25" s="77">
        <f>V10*K67</f>
        <v>0</v>
      </c>
      <c r="L25" s="3"/>
      <c r="M25" s="3"/>
      <c r="N25" s="12" t="s">
        <v>52</v>
      </c>
      <c r="O25" s="3"/>
      <c r="P25" s="46">
        <f>P23+P24</f>
        <v>5230</v>
      </c>
      <c r="Q25" s="46">
        <f t="shared" ref="Q25:V25" si="21">Q23+Q24</f>
        <v>4337</v>
      </c>
      <c r="R25" s="46">
        <f t="shared" si="21"/>
        <v>6008</v>
      </c>
      <c r="S25" s="46">
        <f t="shared" si="21"/>
        <v>9816.4490000000005</v>
      </c>
      <c r="T25" s="46">
        <f t="shared" si="21"/>
        <v>10863.322</v>
      </c>
      <c r="U25" s="46">
        <f t="shared" si="21"/>
        <v>11753.507700000002</v>
      </c>
      <c r="V25" s="46">
        <f t="shared" si="21"/>
        <v>12314.650070000003</v>
      </c>
    </row>
    <row r="26" spans="1:22" x14ac:dyDescent="0.25">
      <c r="A26" s="3"/>
      <c r="B26" s="26"/>
      <c r="C26" s="26" t="str">
        <f t="shared" si="20"/>
        <v>Other Current Liabilities</v>
      </c>
      <c r="D26" s="29"/>
      <c r="E26" s="44">
        <v>10957</v>
      </c>
      <c r="F26" s="43">
        <v>12600</v>
      </c>
      <c r="G26" s="44">
        <v>13685</v>
      </c>
      <c r="H26" s="78">
        <f>S10*H68</f>
        <v>19429.225200000004</v>
      </c>
      <c r="I26" s="78">
        <f>T10*I68</f>
        <v>22939.02072</v>
      </c>
      <c r="J26" s="78">
        <f>U10*J68</f>
        <v>25947.416880000001</v>
      </c>
      <c r="K26" s="78">
        <f>V10*K68</f>
        <v>28542.158568000006</v>
      </c>
      <c r="L26" s="3"/>
      <c r="M26" s="3"/>
      <c r="N26" s="3"/>
      <c r="O26" s="3"/>
      <c r="P26" s="46"/>
      <c r="Q26" s="46"/>
      <c r="R26" s="46"/>
      <c r="S26" s="19"/>
      <c r="T26" s="19"/>
      <c r="U26" s="19"/>
      <c r="V26" s="19"/>
    </row>
    <row r="27" spans="1:22" x14ac:dyDescent="0.25">
      <c r="A27" s="3"/>
      <c r="B27" s="28"/>
      <c r="C27" s="28" t="s">
        <v>17</v>
      </c>
      <c r="D27" s="28"/>
      <c r="E27" s="19">
        <f t="shared" ref="E27:F27" si="22">SUM(E23:E26)</f>
        <v>97368</v>
      </c>
      <c r="F27" s="19">
        <f t="shared" si="22"/>
        <v>126498</v>
      </c>
      <c r="G27" s="19">
        <f>SUM(G23:G26)</f>
        <v>136951</v>
      </c>
      <c r="H27" s="19">
        <f t="shared" ref="H27" si="23">SUM(H23:H26)</f>
        <v>204006.86460000003</v>
      </c>
      <c r="I27" s="19">
        <f t="shared" ref="I27:J27" si="24">SUM(I23:I26)</f>
        <v>240859.71756000002</v>
      </c>
      <c r="J27" s="19">
        <f t="shared" si="24"/>
        <v>272447.87724</v>
      </c>
      <c r="K27" s="19">
        <f t="shared" ref="K27" si="25">SUM(K23:K26)</f>
        <v>299692.66496400005</v>
      </c>
      <c r="L27" s="3"/>
      <c r="M27" s="12" t="s">
        <v>63</v>
      </c>
      <c r="N27" s="3"/>
      <c r="O27" s="3"/>
      <c r="P27" s="19">
        <f>P20-P25</f>
        <v>116827</v>
      </c>
      <c r="Q27" s="19">
        <f t="shared" ref="Q27:V27" si="26">Q20-Q25</f>
        <v>87854</v>
      </c>
      <c r="R27" s="19">
        <f t="shared" si="26"/>
        <v>133601</v>
      </c>
      <c r="S27" s="19">
        <f t="shared" si="26"/>
        <v>146179.83100000009</v>
      </c>
      <c r="T27" s="19">
        <f t="shared" si="26"/>
        <v>192156.64000000019</v>
      </c>
      <c r="U27" s="19">
        <f t="shared" si="26"/>
        <v>240483.75850000017</v>
      </c>
      <c r="V27" s="19">
        <f t="shared" si="26"/>
        <v>258657.31775000013</v>
      </c>
    </row>
    <row r="28" spans="1:22" x14ac:dyDescent="0.25">
      <c r="A28" s="3"/>
      <c r="B28" s="28" t="s">
        <v>45</v>
      </c>
      <c r="C28" s="26"/>
      <c r="D28" s="26"/>
      <c r="E28" s="19"/>
      <c r="F28" s="19"/>
      <c r="G28" s="19"/>
      <c r="H28" s="35"/>
      <c r="I28" s="35"/>
      <c r="J28" s="35"/>
      <c r="K28" s="35"/>
      <c r="L28" s="3"/>
      <c r="M28" s="26"/>
      <c r="N28" s="26" t="str">
        <f>C60</f>
        <v>Tax Expense</v>
      </c>
      <c r="O28" s="26"/>
      <c r="P28" s="48">
        <v>30411</v>
      </c>
      <c r="Q28" s="48">
        <v>21832</v>
      </c>
      <c r="R28" s="48">
        <v>33400</v>
      </c>
      <c r="S28" s="49">
        <f>IF(S27&gt;0,S27*H60)</f>
        <v>37933.666144500028</v>
      </c>
      <c r="T28" s="49">
        <f>IF(T27&gt;0,T27*I60)</f>
        <v>49864.64808000005</v>
      </c>
      <c r="U28" s="49">
        <f>IF(U27&gt;0,U27*J60)</f>
        <v>62405.535330750048</v>
      </c>
      <c r="V28" s="49">
        <f>IF(V27&gt;0,V27*K60)</f>
        <v>67121.573956125038</v>
      </c>
    </row>
    <row r="29" spans="1:22" x14ac:dyDescent="0.25">
      <c r="A29" s="3"/>
      <c r="B29" s="28"/>
      <c r="C29" s="26" t="str">
        <f>C71</f>
        <v>Long-Term-Debt</v>
      </c>
      <c r="D29" s="26"/>
      <c r="E29" s="27">
        <v>48161</v>
      </c>
      <c r="F29" s="27">
        <v>48117</v>
      </c>
      <c r="G29" s="27">
        <v>48117</v>
      </c>
      <c r="H29" s="19">
        <f t="shared" ref="H29:K30" si="27">G29+H71</f>
        <v>38117</v>
      </c>
      <c r="I29" s="19">
        <f t="shared" si="27"/>
        <v>28117</v>
      </c>
      <c r="J29" s="19">
        <f t="shared" si="27"/>
        <v>18117</v>
      </c>
      <c r="K29" s="19">
        <f t="shared" si="27"/>
        <v>8117</v>
      </c>
      <c r="L29" s="3"/>
      <c r="M29" s="26"/>
      <c r="N29" s="26"/>
      <c r="O29" s="26"/>
      <c r="P29" s="45"/>
      <c r="Q29" s="45"/>
      <c r="R29" s="45"/>
      <c r="S29" s="36"/>
      <c r="T29" s="36"/>
      <c r="U29" s="36"/>
      <c r="V29" s="36"/>
    </row>
    <row r="30" spans="1:22" ht="15.75" thickBot="1" x14ac:dyDescent="0.3">
      <c r="A30" s="3"/>
      <c r="B30" s="28"/>
      <c r="C30" s="26" t="str">
        <f>C72</f>
        <v>Other Credit Lines &amp; Debt</v>
      </c>
      <c r="D30" s="26"/>
      <c r="E30" s="27">
        <v>0</v>
      </c>
      <c r="F30" s="27"/>
      <c r="G30" s="27">
        <v>0</v>
      </c>
      <c r="H30" s="19">
        <f t="shared" si="27"/>
        <v>0</v>
      </c>
      <c r="I30" s="19">
        <f t="shared" si="27"/>
        <v>0</v>
      </c>
      <c r="J30" s="19">
        <f t="shared" si="27"/>
        <v>0</v>
      </c>
      <c r="K30" s="19">
        <f t="shared" si="27"/>
        <v>0</v>
      </c>
      <c r="L30" s="3"/>
      <c r="M30" s="12" t="s">
        <v>11</v>
      </c>
      <c r="N30" s="3"/>
      <c r="O30" s="3"/>
      <c r="P30" s="42">
        <f t="shared" ref="P30:V30" si="28">P27-P28</f>
        <v>86416</v>
      </c>
      <c r="Q30" s="42">
        <f t="shared" si="28"/>
        <v>66022</v>
      </c>
      <c r="R30" s="42">
        <f t="shared" si="28"/>
        <v>100201</v>
      </c>
      <c r="S30" s="42">
        <f t="shared" si="28"/>
        <v>108246.16485550007</v>
      </c>
      <c r="T30" s="42">
        <f t="shared" si="28"/>
        <v>142291.99192000015</v>
      </c>
      <c r="U30" s="42">
        <f t="shared" si="28"/>
        <v>178078.22316925012</v>
      </c>
      <c r="V30" s="42">
        <f t="shared" si="28"/>
        <v>191535.7437938751</v>
      </c>
    </row>
    <row r="31" spans="1:22" ht="15.75" thickTop="1" x14ac:dyDescent="0.25">
      <c r="A31" s="3"/>
      <c r="B31" s="26"/>
      <c r="C31" s="28" t="s">
        <v>47</v>
      </c>
      <c r="D31" s="28"/>
      <c r="E31" s="41">
        <f t="shared" ref="E31:F31" si="29">SUM(E29:E30)</f>
        <v>48161</v>
      </c>
      <c r="F31" s="41">
        <f t="shared" si="29"/>
        <v>48117</v>
      </c>
      <c r="G31" s="41">
        <f>SUM(G29:G30)</f>
        <v>48117</v>
      </c>
      <c r="H31" s="41">
        <f t="shared" ref="H31" si="30">SUM(H29:H30)</f>
        <v>38117</v>
      </c>
      <c r="I31" s="41">
        <f t="shared" ref="I31:J31" si="31">SUM(I29:I30)</f>
        <v>28117</v>
      </c>
      <c r="J31" s="41">
        <f t="shared" si="31"/>
        <v>18117</v>
      </c>
      <c r="K31" s="41">
        <f t="shared" ref="K31" si="32">SUM(K29:K30)</f>
        <v>8117</v>
      </c>
      <c r="L31" s="8"/>
      <c r="M31" s="12"/>
      <c r="N31" s="3"/>
      <c r="O31" s="3"/>
      <c r="P31" s="19"/>
      <c r="Q31" s="19"/>
      <c r="R31" s="19"/>
      <c r="S31" s="19"/>
      <c r="T31" s="19"/>
      <c r="U31" s="19"/>
      <c r="V31" s="19"/>
    </row>
    <row r="32" spans="1:22" x14ac:dyDescent="0.25">
      <c r="A32" s="3"/>
      <c r="B32" s="26"/>
      <c r="C32" s="28"/>
      <c r="D32" s="28"/>
      <c r="E32" s="19"/>
      <c r="F32" s="19"/>
      <c r="G32" s="19"/>
      <c r="H32" s="19"/>
      <c r="I32" s="19"/>
      <c r="J32" s="19"/>
      <c r="K32" s="19"/>
      <c r="L32" s="8"/>
      <c r="M32" s="12" t="s">
        <v>82</v>
      </c>
      <c r="N32" s="3"/>
      <c r="O32" s="3"/>
      <c r="P32" s="19"/>
      <c r="Q32" s="19"/>
      <c r="R32" s="19"/>
      <c r="S32" s="19"/>
      <c r="T32" s="19"/>
      <c r="U32" s="19"/>
      <c r="V32" s="19"/>
    </row>
    <row r="33" spans="1:22" x14ac:dyDescent="0.25">
      <c r="A33" s="3"/>
      <c r="C33" s="28" t="s">
        <v>20</v>
      </c>
      <c r="D33" s="28"/>
      <c r="E33" s="19">
        <f t="shared" ref="E33:K33" si="33">E31+E27</f>
        <v>145529</v>
      </c>
      <c r="F33" s="19">
        <f t="shared" si="33"/>
        <v>174615</v>
      </c>
      <c r="G33" s="19">
        <f t="shared" si="33"/>
        <v>185068</v>
      </c>
      <c r="H33" s="19">
        <f t="shared" si="33"/>
        <v>242123.86460000003</v>
      </c>
      <c r="I33" s="19">
        <f t="shared" si="33"/>
        <v>268976.71756000002</v>
      </c>
      <c r="J33" s="19">
        <f t="shared" si="33"/>
        <v>290564.87724</v>
      </c>
      <c r="K33" s="19">
        <f t="shared" si="33"/>
        <v>307809.66496400005</v>
      </c>
      <c r="L33" s="12"/>
      <c r="M33" s="12"/>
      <c r="N33" s="3" t="str">
        <f>C70</f>
        <v>Dividends &amp; Distributions</v>
      </c>
      <c r="O33" s="3"/>
      <c r="P33" s="41">
        <v>35000</v>
      </c>
      <c r="Q33" s="41">
        <v>35000</v>
      </c>
      <c r="R33" s="41">
        <v>35000</v>
      </c>
      <c r="S33" s="41">
        <f>H70</f>
        <v>35000</v>
      </c>
      <c r="T33" s="41">
        <f t="shared" ref="T33:V33" si="34">I70</f>
        <v>35000</v>
      </c>
      <c r="U33" s="41">
        <f t="shared" si="34"/>
        <v>35000</v>
      </c>
      <c r="V33" s="41">
        <f t="shared" si="34"/>
        <v>35000</v>
      </c>
    </row>
    <row r="34" spans="1:22" x14ac:dyDescent="0.25">
      <c r="A34" s="3"/>
      <c r="B34" s="26"/>
      <c r="C34" s="28"/>
      <c r="D34" s="28"/>
      <c r="E34" s="19"/>
      <c r="F34" s="19"/>
      <c r="G34" s="19"/>
      <c r="H34" s="19"/>
      <c r="I34" s="19"/>
      <c r="J34" s="19"/>
      <c r="K34" s="19"/>
      <c r="L34" s="12"/>
      <c r="M34" s="12"/>
      <c r="N34" s="3"/>
      <c r="O34" s="3"/>
      <c r="P34" s="19"/>
      <c r="Q34" s="19"/>
      <c r="R34" s="19"/>
      <c r="S34" s="19"/>
      <c r="T34" s="19"/>
      <c r="U34" s="19"/>
      <c r="V34" s="19"/>
    </row>
    <row r="35" spans="1:22" ht="15.75" thickBot="1" x14ac:dyDescent="0.3">
      <c r="A35" s="3"/>
      <c r="B35" s="28" t="s">
        <v>23</v>
      </c>
      <c r="C35" s="26"/>
      <c r="D35" s="26"/>
      <c r="E35" s="19"/>
      <c r="F35" s="19"/>
      <c r="G35" s="19"/>
      <c r="H35" s="19"/>
      <c r="I35" s="19"/>
      <c r="J35" s="19"/>
      <c r="K35" s="19"/>
      <c r="L35" s="3"/>
      <c r="M35" s="12" t="s">
        <v>83</v>
      </c>
      <c r="N35" s="3"/>
      <c r="O35" s="3"/>
      <c r="P35" s="42">
        <f>P30-P33</f>
        <v>51416</v>
      </c>
      <c r="Q35" s="42">
        <f t="shared" ref="Q35:V35" si="35">Q30-Q33</f>
        <v>31022</v>
      </c>
      <c r="R35" s="42">
        <f t="shared" si="35"/>
        <v>65201</v>
      </c>
      <c r="S35" s="42">
        <f t="shared" si="35"/>
        <v>73246.164855500072</v>
      </c>
      <c r="T35" s="42">
        <f t="shared" si="35"/>
        <v>107291.99192000015</v>
      </c>
      <c r="U35" s="42">
        <f t="shared" si="35"/>
        <v>143078.22316925012</v>
      </c>
      <c r="V35" s="42">
        <f t="shared" si="35"/>
        <v>156535.7437938751</v>
      </c>
    </row>
    <row r="36" spans="1:22" ht="15.75" thickTop="1" x14ac:dyDescent="0.25">
      <c r="A36" s="3"/>
      <c r="B36" s="26" t="s">
        <v>19</v>
      </c>
      <c r="C36" s="26" t="s">
        <v>24</v>
      </c>
      <c r="D36" s="26"/>
      <c r="E36" s="27">
        <v>50000</v>
      </c>
      <c r="F36" s="27">
        <v>50000</v>
      </c>
      <c r="G36" s="27">
        <v>50000</v>
      </c>
      <c r="H36" s="19">
        <f>G36+H69</f>
        <v>50000</v>
      </c>
      <c r="I36" s="19">
        <f>H36+I69</f>
        <v>50000</v>
      </c>
      <c r="J36" s="19">
        <f>I36+J69</f>
        <v>50000</v>
      </c>
      <c r="K36" s="19">
        <f>J36+K69</f>
        <v>50000</v>
      </c>
      <c r="L36" s="3"/>
      <c r="M36" s="12"/>
      <c r="N36" s="3"/>
      <c r="O36" s="3"/>
      <c r="P36" s="19"/>
      <c r="Q36" s="19"/>
      <c r="R36" s="19"/>
      <c r="S36" s="19"/>
      <c r="T36" s="19"/>
      <c r="U36" s="19"/>
      <c r="V36" s="19"/>
    </row>
    <row r="37" spans="1:22" x14ac:dyDescent="0.25">
      <c r="A37" s="3"/>
      <c r="B37" s="26"/>
      <c r="C37" s="26" t="s">
        <v>36</v>
      </c>
      <c r="D37" s="26"/>
      <c r="E37" s="40">
        <v>160130</v>
      </c>
      <c r="F37" s="40">
        <f t="shared" ref="F37:K37" si="36">E37+Q35</f>
        <v>191152</v>
      </c>
      <c r="G37" s="40">
        <f t="shared" si="36"/>
        <v>256353</v>
      </c>
      <c r="H37" s="41">
        <f t="shared" si="36"/>
        <v>329599.1648555001</v>
      </c>
      <c r="I37" s="41">
        <f t="shared" si="36"/>
        <v>436891.15677550028</v>
      </c>
      <c r="J37" s="41">
        <f t="shared" si="36"/>
        <v>579969.37994475034</v>
      </c>
      <c r="K37" s="41">
        <f t="shared" si="36"/>
        <v>736505.12373862544</v>
      </c>
      <c r="L37" s="3"/>
      <c r="M37" s="12"/>
      <c r="N37" s="3"/>
      <c r="O37" s="3"/>
      <c r="P37" s="19"/>
      <c r="Q37" s="19"/>
      <c r="R37" s="19"/>
      <c r="S37" s="19"/>
      <c r="T37" s="19"/>
      <c r="U37" s="19"/>
      <c r="V37" s="19"/>
    </row>
    <row r="38" spans="1:22" x14ac:dyDescent="0.25">
      <c r="A38" s="3"/>
      <c r="B38" s="3"/>
      <c r="C38" s="12" t="s">
        <v>25</v>
      </c>
      <c r="D38" s="12"/>
      <c r="E38" s="19">
        <f t="shared" ref="E38:K38" si="37">SUM(E36:E37)</f>
        <v>210130</v>
      </c>
      <c r="F38" s="19">
        <f t="shared" si="37"/>
        <v>241152</v>
      </c>
      <c r="G38" s="19">
        <f t="shared" si="37"/>
        <v>306353</v>
      </c>
      <c r="H38" s="19">
        <f t="shared" si="37"/>
        <v>379599.1648555001</v>
      </c>
      <c r="I38" s="19">
        <f t="shared" si="37"/>
        <v>486891.15677550028</v>
      </c>
      <c r="J38" s="19">
        <f t="shared" si="37"/>
        <v>629969.37994475034</v>
      </c>
      <c r="K38" s="19">
        <f t="shared" si="37"/>
        <v>786505.12373862544</v>
      </c>
      <c r="L38" s="3"/>
    </row>
    <row r="39" spans="1:22" x14ac:dyDescent="0.25">
      <c r="A39" s="3"/>
      <c r="B39" s="12"/>
      <c r="C39" s="3"/>
      <c r="D39" s="3"/>
      <c r="E39" s="19"/>
      <c r="F39" s="19"/>
      <c r="G39" s="19"/>
      <c r="H39" s="19"/>
      <c r="I39" s="19"/>
      <c r="J39" s="19"/>
      <c r="K39" s="19"/>
      <c r="L39" s="3"/>
      <c r="M39" s="12" t="s">
        <v>71</v>
      </c>
      <c r="O39" s="3"/>
      <c r="P39" s="19">
        <f t="shared" ref="P39:V39" si="38">P9</f>
        <v>1079931</v>
      </c>
      <c r="Q39" s="19">
        <f t="shared" si="38"/>
        <v>1411430</v>
      </c>
      <c r="R39" s="19">
        <f t="shared" si="38"/>
        <v>1424430</v>
      </c>
      <c r="S39" s="19">
        <f t="shared" si="38"/>
        <v>1566873.0000000002</v>
      </c>
      <c r="T39" s="19">
        <f t="shared" si="38"/>
        <v>1880247.6000000003</v>
      </c>
      <c r="U39" s="19">
        <f t="shared" si="38"/>
        <v>2162284.7400000002</v>
      </c>
      <c r="V39" s="19">
        <f t="shared" si="38"/>
        <v>2378513.2140000006</v>
      </c>
    </row>
    <row r="40" spans="1:22" ht="15.75" thickBot="1" x14ac:dyDescent="0.3">
      <c r="A40" s="3"/>
      <c r="B40" s="12" t="s">
        <v>28</v>
      </c>
      <c r="C40" s="3"/>
      <c r="D40" s="3"/>
      <c r="E40" s="42">
        <f t="shared" ref="E40:K40" si="39">E33+E38</f>
        <v>355659</v>
      </c>
      <c r="F40" s="42">
        <f t="shared" si="39"/>
        <v>415767</v>
      </c>
      <c r="G40" s="42">
        <f t="shared" si="39"/>
        <v>491421</v>
      </c>
      <c r="H40" s="42">
        <f t="shared" si="39"/>
        <v>621723.02945550019</v>
      </c>
      <c r="I40" s="42">
        <f t="shared" si="39"/>
        <v>755867.8743355003</v>
      </c>
      <c r="J40" s="42">
        <f t="shared" si="39"/>
        <v>920534.2571847504</v>
      </c>
      <c r="K40" s="42">
        <f t="shared" si="39"/>
        <v>1094314.7887026255</v>
      </c>
      <c r="L40" s="3"/>
      <c r="M40" s="12" t="s">
        <v>65</v>
      </c>
      <c r="O40" s="3"/>
      <c r="P40" s="19">
        <f t="shared" ref="P40:V40" si="40">P11</f>
        <v>459527</v>
      </c>
      <c r="Q40" s="19">
        <f t="shared" si="40"/>
        <v>432919</v>
      </c>
      <c r="R40" s="19">
        <f t="shared" si="40"/>
        <v>498551</v>
      </c>
      <c r="S40" s="19">
        <f t="shared" si="40"/>
        <v>595411.74000000011</v>
      </c>
      <c r="T40" s="19">
        <f t="shared" si="40"/>
        <v>733296.56400000025</v>
      </c>
      <c r="U40" s="19">
        <f t="shared" si="40"/>
        <v>864913.89600000018</v>
      </c>
      <c r="V40" s="19">
        <f t="shared" si="40"/>
        <v>951405.28560000029</v>
      </c>
    </row>
    <row r="41" spans="1:22" ht="15.75" thickTop="1" x14ac:dyDescent="0.25">
      <c r="A41" s="3"/>
      <c r="B41" s="12"/>
      <c r="C41" s="3"/>
      <c r="D41" s="3"/>
      <c r="E41" s="84">
        <f t="shared" ref="E41:K41" si="41">E19-E40</f>
        <v>0</v>
      </c>
      <c r="F41" s="84">
        <f t="shared" si="41"/>
        <v>0</v>
      </c>
      <c r="G41" s="84">
        <f t="shared" si="41"/>
        <v>0</v>
      </c>
      <c r="H41" s="84">
        <f t="shared" si="41"/>
        <v>0</v>
      </c>
      <c r="I41" s="84">
        <f t="shared" si="41"/>
        <v>0</v>
      </c>
      <c r="J41" s="84">
        <f t="shared" si="41"/>
        <v>0</v>
      </c>
      <c r="K41" s="84">
        <f t="shared" si="41"/>
        <v>0</v>
      </c>
      <c r="L41" s="3"/>
      <c r="M41" s="12" t="s">
        <v>6</v>
      </c>
      <c r="O41" s="3"/>
      <c r="P41" s="74">
        <f>P40/P39</f>
        <v>0.42551514865301582</v>
      </c>
      <c r="Q41" s="74">
        <f>Q40/Q39</f>
        <v>0.3067236774051848</v>
      </c>
      <c r="R41" s="74">
        <f t="shared" ref="R41" si="42">R40/R39</f>
        <v>0.35000035101760002</v>
      </c>
      <c r="S41" s="74">
        <f t="shared" ref="S41:V41" si="43">S40/S39</f>
        <v>0.38</v>
      </c>
      <c r="T41" s="74">
        <f t="shared" si="43"/>
        <v>0.39000000000000007</v>
      </c>
      <c r="U41" s="74">
        <f t="shared" si="43"/>
        <v>0.4</v>
      </c>
      <c r="V41" s="74">
        <f t="shared" si="43"/>
        <v>0.4</v>
      </c>
    </row>
    <row r="42" spans="1:22" x14ac:dyDescent="0.25">
      <c r="A42" s="3"/>
      <c r="B42" s="12"/>
      <c r="C42" s="3"/>
      <c r="D42" s="3"/>
      <c r="E42" s="19"/>
      <c r="F42" s="19"/>
      <c r="G42" s="19"/>
      <c r="H42" s="19"/>
      <c r="I42" s="19"/>
      <c r="J42" s="19"/>
      <c r="K42" s="19"/>
      <c r="L42" s="3"/>
      <c r="M42" s="23" t="s">
        <v>67</v>
      </c>
      <c r="O42" s="3"/>
      <c r="P42" s="19">
        <f t="shared" ref="P42:V42" si="44">P20</f>
        <v>122057</v>
      </c>
      <c r="Q42" s="19">
        <f t="shared" si="44"/>
        <v>92191</v>
      </c>
      <c r="R42" s="19">
        <f t="shared" si="44"/>
        <v>139609</v>
      </c>
      <c r="S42" s="19">
        <f t="shared" si="44"/>
        <v>155996.28000000009</v>
      </c>
      <c r="T42" s="19">
        <f t="shared" si="44"/>
        <v>203019.96200000017</v>
      </c>
      <c r="U42" s="19">
        <f t="shared" si="44"/>
        <v>252237.26620000019</v>
      </c>
      <c r="V42" s="19">
        <f t="shared" si="44"/>
        <v>270971.96782000014</v>
      </c>
    </row>
    <row r="43" spans="1:22" x14ac:dyDescent="0.25">
      <c r="A43" s="3"/>
      <c r="B43" s="12" t="s">
        <v>88</v>
      </c>
      <c r="D43" s="3"/>
      <c r="E43" s="19"/>
      <c r="F43" s="19">
        <f>F44+F45-F46-F47</f>
        <v>25236</v>
      </c>
      <c r="G43" s="19">
        <f t="shared" ref="G43" si="45">G44+G45-G46-G47</f>
        <v>99233</v>
      </c>
      <c r="H43" s="19">
        <f t="shared" ref="H43" si="46">H44+H45-H46-H47</f>
        <v>11271.2334555001</v>
      </c>
      <c r="I43" s="19">
        <f t="shared" ref="I43" si="47">I44+I45-I46-I47</f>
        <v>114671.60308</v>
      </c>
      <c r="J43" s="19">
        <f t="shared" ref="J43" si="48">J44+J45-J46-J47</f>
        <v>119052.94422925013</v>
      </c>
      <c r="K43" s="19">
        <f t="shared" ref="K43" si="49">K44+K45-K46-K47</f>
        <v>132056.13107587505</v>
      </c>
      <c r="L43" s="3"/>
      <c r="M43" s="12" t="s">
        <v>70</v>
      </c>
      <c r="O43" s="3"/>
      <c r="P43" s="74">
        <f>P42/P39</f>
        <v>0.11302296165217963</v>
      </c>
      <c r="Q43" s="74">
        <f>Q42/Q39</f>
        <v>6.5317444010684206E-2</v>
      </c>
      <c r="R43" s="74">
        <f t="shared" ref="R43:V43" si="50">R42/R39</f>
        <v>9.8010432243072668E-2</v>
      </c>
      <c r="S43" s="74">
        <f t="shared" si="50"/>
        <v>9.9558981487331819E-2</v>
      </c>
      <c r="T43" s="74">
        <f t="shared" si="50"/>
        <v>0.10797512093620018</v>
      </c>
      <c r="U43" s="74">
        <f t="shared" si="50"/>
        <v>0.11665312228952796</v>
      </c>
      <c r="V43" s="74">
        <f t="shared" si="50"/>
        <v>0.11392493689967789</v>
      </c>
    </row>
    <row r="44" spans="1:22" x14ac:dyDescent="0.25">
      <c r="A44" s="3"/>
      <c r="C44" s="20" t="s">
        <v>84</v>
      </c>
      <c r="D44" s="3"/>
      <c r="E44" s="19"/>
      <c r="F44" s="19">
        <f t="shared" ref="F44:K44" si="51">Q20-Q28</f>
        <v>70359</v>
      </c>
      <c r="G44" s="19">
        <f t="shared" si="51"/>
        <v>106209</v>
      </c>
      <c r="H44" s="19">
        <f t="shared" si="51"/>
        <v>118062.61385550007</v>
      </c>
      <c r="I44" s="19">
        <f t="shared" si="51"/>
        <v>153155.31392000013</v>
      </c>
      <c r="J44" s="19">
        <f t="shared" si="51"/>
        <v>189831.73086925014</v>
      </c>
      <c r="K44" s="19">
        <f t="shared" si="51"/>
        <v>203850.3938638751</v>
      </c>
      <c r="L44" s="3"/>
      <c r="M44" s="12" t="s">
        <v>66</v>
      </c>
      <c r="O44" s="3"/>
      <c r="P44" s="19">
        <f t="shared" ref="P44:V44" si="52">P42+P17</f>
        <v>129081</v>
      </c>
      <c r="Q44" s="19">
        <f t="shared" si="52"/>
        <v>99573</v>
      </c>
      <c r="R44" s="19">
        <f t="shared" si="52"/>
        <v>148034</v>
      </c>
      <c r="S44" s="19">
        <f t="shared" si="52"/>
        <v>172356.03000000009</v>
      </c>
      <c r="T44" s="19">
        <f t="shared" si="52"/>
        <v>225629.71200000017</v>
      </c>
      <c r="U44" s="19">
        <f t="shared" si="52"/>
        <v>281097.01620000019</v>
      </c>
      <c r="V44" s="19">
        <f t="shared" si="52"/>
        <v>309206.71782000014</v>
      </c>
    </row>
    <row r="45" spans="1:22" x14ac:dyDescent="0.25">
      <c r="A45" s="3"/>
      <c r="C45" s="20" t="s">
        <v>85</v>
      </c>
      <c r="D45" s="3"/>
      <c r="E45" s="19"/>
      <c r="F45" s="19">
        <f t="shared" ref="F45:K45" si="53">Q17</f>
        <v>7382</v>
      </c>
      <c r="G45" s="19">
        <f t="shared" si="53"/>
        <v>8425</v>
      </c>
      <c r="H45" s="19">
        <f t="shared" si="53"/>
        <v>16359.75</v>
      </c>
      <c r="I45" s="19">
        <f t="shared" si="53"/>
        <v>22609.75</v>
      </c>
      <c r="J45" s="19">
        <f t="shared" si="53"/>
        <v>28859.75</v>
      </c>
      <c r="K45" s="19">
        <f t="shared" si="53"/>
        <v>38234.75</v>
      </c>
      <c r="L45" s="3"/>
      <c r="M45" s="12" t="s">
        <v>68</v>
      </c>
      <c r="O45" s="3"/>
      <c r="P45" s="74">
        <f>P44/P39</f>
        <v>0.11952708089683507</v>
      </c>
      <c r="Q45" s="74">
        <f>Q44/Q39</f>
        <v>7.0547600660323215E-2</v>
      </c>
      <c r="R45" s="74">
        <f t="shared" ref="R45:V45" si="54">R44/R39</f>
        <v>0.1039250788034512</v>
      </c>
      <c r="S45" s="74">
        <f t="shared" si="54"/>
        <v>0.11000000000000004</v>
      </c>
      <c r="T45" s="74">
        <f t="shared" si="54"/>
        <v>0.12000000000000006</v>
      </c>
      <c r="U45" s="74">
        <f t="shared" si="54"/>
        <v>0.13000000000000006</v>
      </c>
      <c r="V45" s="74">
        <f t="shared" si="54"/>
        <v>0.13000000000000003</v>
      </c>
    </row>
    <row r="46" spans="1:22" ht="17.25" x14ac:dyDescent="0.25">
      <c r="A46" s="3"/>
      <c r="B46" s="99">
        <v>8</v>
      </c>
      <c r="C46" s="57" t="s">
        <v>86</v>
      </c>
      <c r="D46" s="3"/>
      <c r="E46" s="19"/>
      <c r="F46" s="19">
        <f>(((F13-F9)-F27)-((E13-E9)-E27))</f>
        <v>42611</v>
      </c>
      <c r="G46" s="19">
        <f t="shared" ref="G46:K46" si="55">(((G13-G9)-G27)-((F13-F9)-F27))</f>
        <v>12074</v>
      </c>
      <c r="H46" s="19">
        <f t="shared" si="55"/>
        <v>93151.130399999965</v>
      </c>
      <c r="I46" s="19">
        <f t="shared" si="55"/>
        <v>11093.460840000131</v>
      </c>
      <c r="J46" s="19">
        <f t="shared" si="55"/>
        <v>49638.536640000006</v>
      </c>
      <c r="K46" s="19">
        <f t="shared" si="55"/>
        <v>35029.012788000051</v>
      </c>
      <c r="L46" s="3"/>
      <c r="M46" s="12" t="s">
        <v>11</v>
      </c>
      <c r="O46" s="3"/>
      <c r="P46" s="19">
        <f t="shared" ref="P46:V46" si="56">P30</f>
        <v>86416</v>
      </c>
      <c r="Q46" s="19">
        <f t="shared" si="56"/>
        <v>66022</v>
      </c>
      <c r="R46" s="19">
        <f t="shared" si="56"/>
        <v>100201</v>
      </c>
      <c r="S46" s="19">
        <f t="shared" si="56"/>
        <v>108246.16485550007</v>
      </c>
      <c r="T46" s="19">
        <f t="shared" si="56"/>
        <v>142291.99192000015</v>
      </c>
      <c r="U46" s="19">
        <f t="shared" si="56"/>
        <v>178078.22316925012</v>
      </c>
      <c r="V46" s="19">
        <f t="shared" si="56"/>
        <v>191535.7437938751</v>
      </c>
    </row>
    <row r="47" spans="1:22" x14ac:dyDescent="0.25">
      <c r="C47" s="57" t="s">
        <v>87</v>
      </c>
      <c r="D47" s="3"/>
      <c r="E47" s="19"/>
      <c r="F47" s="19">
        <f t="shared" ref="F47:K47" si="57">F17-E17+Q17</f>
        <v>9894</v>
      </c>
      <c r="G47" s="19">
        <f t="shared" si="57"/>
        <v>3327</v>
      </c>
      <c r="H47" s="19">
        <f t="shared" si="57"/>
        <v>30000</v>
      </c>
      <c r="I47" s="19">
        <f t="shared" si="57"/>
        <v>50000</v>
      </c>
      <c r="J47" s="19">
        <f t="shared" si="57"/>
        <v>50000</v>
      </c>
      <c r="K47" s="19">
        <f t="shared" si="57"/>
        <v>75000</v>
      </c>
      <c r="L47" s="3"/>
      <c r="M47" s="12" t="s">
        <v>69</v>
      </c>
      <c r="O47" s="3"/>
      <c r="P47" s="74">
        <f>P46/P39</f>
        <v>8.0019927199052529E-2</v>
      </c>
      <c r="Q47" s="74">
        <f>Q46/Q39</f>
        <v>4.6776673302962243E-2</v>
      </c>
      <c r="R47" s="74">
        <f t="shared" ref="R47:V47" si="58">R46/R39</f>
        <v>7.0344629079702056E-2</v>
      </c>
      <c r="S47" s="74">
        <f t="shared" si="58"/>
        <v>6.908419818038862E-2</v>
      </c>
      <c r="T47" s="74">
        <f t="shared" si="58"/>
        <v>7.5677262888143096E-2</v>
      </c>
      <c r="U47" s="74">
        <f t="shared" si="58"/>
        <v>8.2356509239967207E-2</v>
      </c>
      <c r="V47" s="74">
        <f t="shared" si="58"/>
        <v>8.0527508809490708E-2</v>
      </c>
    </row>
    <row r="48" spans="1:22" x14ac:dyDescent="0.25">
      <c r="A48" s="3"/>
      <c r="F48" s="19"/>
      <c r="G48" s="19"/>
      <c r="H48" s="19"/>
      <c r="I48" s="19"/>
      <c r="J48" s="19"/>
      <c r="K48" s="19"/>
      <c r="L48" s="3"/>
    </row>
    <row r="49" spans="1:22" ht="17.25" x14ac:dyDescent="0.3">
      <c r="B49" s="87" t="s">
        <v>30</v>
      </c>
      <c r="C49" s="88"/>
      <c r="D49" s="88"/>
      <c r="E49" s="88"/>
      <c r="F49" s="88"/>
      <c r="G49" s="88"/>
      <c r="H49" s="88"/>
      <c r="I49" s="88"/>
      <c r="J49" s="88"/>
      <c r="K49" s="89"/>
      <c r="L49" s="3"/>
      <c r="M49" s="87" t="s">
        <v>14</v>
      </c>
      <c r="N49" s="88"/>
      <c r="O49" s="88"/>
      <c r="P49" s="88"/>
      <c r="Q49" s="88"/>
      <c r="R49" s="88"/>
      <c r="S49" s="88"/>
      <c r="T49" s="88"/>
      <c r="U49" s="88"/>
      <c r="V49" s="88"/>
    </row>
    <row r="50" spans="1:22" ht="18" thickBot="1" x14ac:dyDescent="0.3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5.75" thickBot="1" x14ac:dyDescent="0.3">
      <c r="A51" s="3"/>
      <c r="B51" s="12"/>
      <c r="C51" s="12"/>
      <c r="D51" s="12"/>
      <c r="E51" s="18">
        <f>E6</f>
        <v>2019</v>
      </c>
      <c r="F51" s="18">
        <f t="shared" ref="F51:G51" si="59">E51+1</f>
        <v>2020</v>
      </c>
      <c r="G51" s="18">
        <f t="shared" si="59"/>
        <v>2021</v>
      </c>
      <c r="H51" s="80">
        <f>G51+1</f>
        <v>2022</v>
      </c>
      <c r="I51" s="80">
        <f t="shared" ref="I51" si="60">H51+1</f>
        <v>2023</v>
      </c>
      <c r="J51" s="80">
        <f t="shared" ref="J51" si="61">I51+1</f>
        <v>2024</v>
      </c>
      <c r="K51" s="80">
        <f t="shared" ref="K51" si="62">J51+1</f>
        <v>2025</v>
      </c>
      <c r="L51" s="3"/>
      <c r="M51" s="3"/>
      <c r="N51" s="3"/>
      <c r="O51" s="3"/>
      <c r="P51" s="10">
        <f t="shared" ref="P51:V51" si="63">E6</f>
        <v>2019</v>
      </c>
      <c r="Q51" s="10">
        <f t="shared" si="63"/>
        <v>2020</v>
      </c>
      <c r="R51" s="10">
        <f t="shared" si="63"/>
        <v>2021</v>
      </c>
      <c r="S51" s="10">
        <f t="shared" si="63"/>
        <v>2022</v>
      </c>
      <c r="T51" s="10">
        <f t="shared" si="63"/>
        <v>2023</v>
      </c>
      <c r="U51" s="10">
        <f t="shared" si="63"/>
        <v>2024</v>
      </c>
      <c r="V51" s="10">
        <f t="shared" si="63"/>
        <v>2025</v>
      </c>
    </row>
    <row r="52" spans="1:22" ht="15" customHeight="1" x14ac:dyDescent="0.25">
      <c r="A52" s="12"/>
      <c r="B52" s="85">
        <v>1</v>
      </c>
      <c r="C52" s="12" t="s">
        <v>95</v>
      </c>
      <c r="D52" s="12"/>
      <c r="E52" s="51"/>
      <c r="F52" s="51"/>
      <c r="G52" s="51"/>
      <c r="H52" s="81">
        <v>0.1</v>
      </c>
      <c r="I52" s="81">
        <v>0.2</v>
      </c>
      <c r="J52" s="81">
        <v>0.15</v>
      </c>
      <c r="K52" s="81">
        <v>0.1</v>
      </c>
      <c r="L52" s="3"/>
      <c r="M52" s="3"/>
      <c r="N52" s="12" t="s">
        <v>16</v>
      </c>
      <c r="O52" s="3"/>
      <c r="P52" s="11"/>
      <c r="Q52" s="11"/>
      <c r="R52" s="11"/>
      <c r="S52" s="11"/>
      <c r="T52" s="11"/>
      <c r="U52" s="11"/>
      <c r="V52" s="11"/>
    </row>
    <row r="53" spans="1:22" ht="15" customHeight="1" x14ac:dyDescent="0.25">
      <c r="A53" s="12"/>
      <c r="B53" s="85">
        <v>2</v>
      </c>
      <c r="C53" s="12" t="s">
        <v>4</v>
      </c>
      <c r="D53" s="12"/>
      <c r="E53" s="52"/>
      <c r="F53" s="52"/>
      <c r="G53" s="52"/>
      <c r="H53" s="81">
        <v>0.62</v>
      </c>
      <c r="I53" s="81">
        <v>0.61</v>
      </c>
      <c r="J53" s="81">
        <v>0.6</v>
      </c>
      <c r="K53" s="81">
        <v>0.6</v>
      </c>
      <c r="L53" s="3"/>
      <c r="M53" s="3"/>
      <c r="N53" s="3" t="s">
        <v>11</v>
      </c>
      <c r="O53" s="3"/>
      <c r="P53" s="36"/>
      <c r="Q53" s="36">
        <f t="shared" ref="Q53:V53" si="64">Q30</f>
        <v>66022</v>
      </c>
      <c r="R53" s="36">
        <f t="shared" si="64"/>
        <v>100201</v>
      </c>
      <c r="S53" s="36">
        <f t="shared" si="64"/>
        <v>108246.16485550007</v>
      </c>
      <c r="T53" s="36">
        <f t="shared" si="64"/>
        <v>142291.99192000015</v>
      </c>
      <c r="U53" s="36">
        <f t="shared" si="64"/>
        <v>178078.22316925012</v>
      </c>
      <c r="V53" s="36">
        <f t="shared" si="64"/>
        <v>191535.7437938751</v>
      </c>
    </row>
    <row r="54" spans="1:22" ht="15" customHeight="1" x14ac:dyDescent="0.25">
      <c r="A54" s="12"/>
      <c r="B54" s="85">
        <v>2</v>
      </c>
      <c r="C54" s="12" t="s">
        <v>48</v>
      </c>
      <c r="D54" s="12"/>
      <c r="E54" s="52"/>
      <c r="F54" s="52"/>
      <c r="G54" s="52"/>
      <c r="H54" s="81">
        <v>0.08</v>
      </c>
      <c r="I54" s="81">
        <v>0.08</v>
      </c>
      <c r="J54" s="81">
        <v>0.08</v>
      </c>
      <c r="K54" s="81">
        <v>0.08</v>
      </c>
      <c r="L54" s="8"/>
      <c r="M54" s="3"/>
      <c r="N54" s="3" t="s">
        <v>38</v>
      </c>
      <c r="O54" s="3"/>
      <c r="P54" s="36"/>
      <c r="Q54" s="36">
        <f t="shared" ref="Q54:V54" si="65">Q17</f>
        <v>7382</v>
      </c>
      <c r="R54" s="36">
        <f t="shared" si="65"/>
        <v>8425</v>
      </c>
      <c r="S54" s="36">
        <f t="shared" si="65"/>
        <v>16359.75</v>
      </c>
      <c r="T54" s="36">
        <f t="shared" si="65"/>
        <v>22609.75</v>
      </c>
      <c r="U54" s="36">
        <f t="shared" si="65"/>
        <v>28859.75</v>
      </c>
      <c r="V54" s="36">
        <f t="shared" si="65"/>
        <v>38234.75</v>
      </c>
    </row>
    <row r="55" spans="1:22" ht="15" customHeight="1" x14ac:dyDescent="0.25">
      <c r="A55" s="12"/>
      <c r="B55" s="85">
        <v>2</v>
      </c>
      <c r="C55" s="12" t="s">
        <v>49</v>
      </c>
      <c r="D55" s="12"/>
      <c r="E55" s="53"/>
      <c r="F55" s="53"/>
      <c r="G55" s="53"/>
      <c r="H55" s="81">
        <v>0.18</v>
      </c>
      <c r="I55" s="81">
        <v>0.18</v>
      </c>
      <c r="J55" s="81">
        <v>0.18</v>
      </c>
      <c r="K55" s="81">
        <v>0.18</v>
      </c>
      <c r="L55" s="3"/>
      <c r="M55" s="3"/>
      <c r="N55" s="3" t="s">
        <v>18</v>
      </c>
      <c r="O55" s="3"/>
      <c r="P55" s="36"/>
      <c r="Q55" s="36"/>
      <c r="R55" s="36"/>
      <c r="S55" s="36"/>
      <c r="T55" s="36"/>
      <c r="U55" s="36"/>
      <c r="V55" s="36"/>
    </row>
    <row r="56" spans="1:22" ht="15" customHeight="1" x14ac:dyDescent="0.25">
      <c r="A56" s="12"/>
      <c r="B56" s="85">
        <v>2</v>
      </c>
      <c r="C56" s="12" t="s">
        <v>50</v>
      </c>
      <c r="D56" s="12"/>
      <c r="E56" s="53"/>
      <c r="F56" s="53"/>
      <c r="G56" s="53"/>
      <c r="H56" s="81">
        <v>0.01</v>
      </c>
      <c r="I56" s="81">
        <v>0.01</v>
      </c>
      <c r="J56" s="81">
        <v>0.01</v>
      </c>
      <c r="K56" s="81">
        <v>0.01</v>
      </c>
      <c r="L56" s="8"/>
      <c r="M56" s="3"/>
      <c r="N56" s="3"/>
      <c r="O56" s="3" t="s">
        <v>21</v>
      </c>
      <c r="P56" s="36"/>
      <c r="Q56" s="36">
        <f t="shared" ref="Q56:V58" si="66">-(F10-E10)</f>
        <v>-11204</v>
      </c>
      <c r="R56" s="36">
        <f t="shared" si="66"/>
        <v>-9122</v>
      </c>
      <c r="S56" s="36">
        <f t="shared" si="66"/>
        <v>-47252.300000000017</v>
      </c>
      <c r="T56" s="36">
        <f t="shared" si="66"/>
        <v>19429.225200000015</v>
      </c>
      <c r="U56" s="36">
        <f t="shared" si="66"/>
        <v>-20588.711219999997</v>
      </c>
      <c r="V56" s="36">
        <f t="shared" si="66"/>
        <v>-15784.678602000029</v>
      </c>
    </row>
    <row r="57" spans="1:22" ht="15" customHeight="1" x14ac:dyDescent="0.25">
      <c r="A57" s="12"/>
      <c r="B57" s="85">
        <v>3</v>
      </c>
      <c r="C57" s="12" t="s">
        <v>76</v>
      </c>
      <c r="D57" s="12"/>
      <c r="E57" s="29"/>
      <c r="F57" s="29"/>
      <c r="G57" s="29"/>
      <c r="H57" s="81">
        <v>0.125</v>
      </c>
      <c r="I57" s="81">
        <v>0.125</v>
      </c>
      <c r="J57" s="81">
        <v>0.125</v>
      </c>
      <c r="K57" s="81">
        <v>0.125</v>
      </c>
      <c r="L57" s="3"/>
      <c r="M57" s="3"/>
      <c r="N57" s="3"/>
      <c r="O57" s="3" t="s">
        <v>22</v>
      </c>
      <c r="P57" s="36"/>
      <c r="Q57" s="36">
        <f t="shared" si="66"/>
        <v>-39236</v>
      </c>
      <c r="R57" s="36">
        <f t="shared" si="66"/>
        <v>-13812</v>
      </c>
      <c r="S57" s="36">
        <f t="shared" si="66"/>
        <v>-111704.60000000003</v>
      </c>
      <c r="T57" s="36">
        <f t="shared" si="66"/>
        <v>-62674.920000000042</v>
      </c>
      <c r="U57" s="36">
        <f t="shared" si="66"/>
        <v>-56407.428000000014</v>
      </c>
      <c r="V57" s="36">
        <f t="shared" si="66"/>
        <v>-43245.694800000056</v>
      </c>
    </row>
    <row r="58" spans="1:22" ht="15" customHeight="1" x14ac:dyDescent="0.25">
      <c r="A58" s="12"/>
      <c r="B58" s="85">
        <v>4</v>
      </c>
      <c r="C58" s="12" t="s">
        <v>77</v>
      </c>
      <c r="D58" s="12"/>
      <c r="E58" s="51"/>
      <c r="F58" s="51"/>
      <c r="G58" s="51"/>
      <c r="H58" s="81">
        <v>5.1999999999999998E-2</v>
      </c>
      <c r="I58" s="81">
        <v>5.1999999999999998E-2</v>
      </c>
      <c r="J58" s="81">
        <v>5.1999999999999998E-2</v>
      </c>
      <c r="K58" s="81">
        <v>5.1999999999999998E-2</v>
      </c>
      <c r="L58" s="3"/>
      <c r="M58" s="3"/>
      <c r="N58" s="3"/>
      <c r="O58" s="3" t="s">
        <v>59</v>
      </c>
      <c r="P58" s="36"/>
      <c r="Q58" s="36">
        <f t="shared" si="66"/>
        <v>-21301</v>
      </c>
      <c r="R58" s="36">
        <f t="shared" si="66"/>
        <v>407</v>
      </c>
      <c r="S58" s="36">
        <f t="shared" si="66"/>
        <v>-1250.0950000000012</v>
      </c>
      <c r="T58" s="36">
        <f t="shared" si="66"/>
        <v>-4700.6190000000024</v>
      </c>
      <c r="U58" s="36">
        <f t="shared" si="66"/>
        <v>-4230.5570999999982</v>
      </c>
      <c r="V58" s="36">
        <f t="shared" si="66"/>
        <v>-3243.4271100000078</v>
      </c>
    </row>
    <row r="59" spans="1:22" ht="15" customHeight="1" x14ac:dyDescent="0.25">
      <c r="A59" s="12"/>
      <c r="B59" s="85">
        <v>2</v>
      </c>
      <c r="C59" s="12" t="s">
        <v>53</v>
      </c>
      <c r="D59" s="12"/>
      <c r="E59" s="51"/>
      <c r="F59" s="51"/>
      <c r="G59" s="51"/>
      <c r="H59" s="81">
        <v>5.0000000000000001E-3</v>
      </c>
      <c r="I59" s="81">
        <v>5.0000000000000001E-3</v>
      </c>
      <c r="J59" s="81">
        <v>5.0000000000000001E-3</v>
      </c>
      <c r="K59" s="81">
        <v>5.0000000000000001E-3</v>
      </c>
      <c r="L59" s="3"/>
      <c r="M59" s="3"/>
      <c r="N59" s="3"/>
      <c r="O59" s="3" t="s">
        <v>64</v>
      </c>
      <c r="P59" s="36"/>
      <c r="Q59" s="36">
        <f t="shared" ref="Q59:V62" si="67">F23-E23</f>
        <v>24626</v>
      </c>
      <c r="R59" s="36">
        <f t="shared" si="67"/>
        <v>4546</v>
      </c>
      <c r="S59" s="36">
        <f t="shared" si="67"/>
        <v>50712.189000000013</v>
      </c>
      <c r="T59" s="36">
        <f t="shared" si="67"/>
        <v>26323.466400000005</v>
      </c>
      <c r="U59" s="36">
        <f t="shared" si="67"/>
        <v>22562.971199999971</v>
      </c>
      <c r="V59" s="36">
        <f t="shared" si="67"/>
        <v>19460.562660000054</v>
      </c>
    </row>
    <row r="60" spans="1:22" ht="15" customHeight="1" x14ac:dyDescent="0.25">
      <c r="B60" s="85">
        <v>5</v>
      </c>
      <c r="C60" s="12" t="s">
        <v>78</v>
      </c>
      <c r="D60" s="12"/>
      <c r="E60" s="51"/>
      <c r="F60" s="51"/>
      <c r="G60" s="51"/>
      <c r="H60" s="81">
        <v>0.25950000000000001</v>
      </c>
      <c r="I60" s="81">
        <v>0.25950000000000001</v>
      </c>
      <c r="J60" s="81">
        <v>0.25950000000000001</v>
      </c>
      <c r="K60" s="81">
        <v>0.25950000000000001</v>
      </c>
      <c r="L60" s="3"/>
      <c r="M60" s="3"/>
      <c r="N60" s="3"/>
      <c r="O60" s="3" t="s">
        <v>55</v>
      </c>
      <c r="P60" s="36"/>
      <c r="Q60" s="36">
        <f t="shared" si="67"/>
        <v>2861</v>
      </c>
      <c r="R60" s="36">
        <f t="shared" si="67"/>
        <v>4822</v>
      </c>
      <c r="S60" s="36">
        <f t="shared" si="67"/>
        <v>10599.450400000009</v>
      </c>
      <c r="T60" s="36">
        <f t="shared" si="67"/>
        <v>7019.5910399999921</v>
      </c>
      <c r="U60" s="36">
        <f t="shared" si="67"/>
        <v>6016.7923200000005</v>
      </c>
      <c r="V60" s="36">
        <f t="shared" si="67"/>
        <v>5189.483376000011</v>
      </c>
    </row>
    <row r="61" spans="1:22" ht="15" customHeight="1" x14ac:dyDescent="0.25">
      <c r="A61" s="12"/>
      <c r="B61" s="85">
        <v>2</v>
      </c>
      <c r="C61" s="12" t="s">
        <v>96</v>
      </c>
      <c r="D61" s="12"/>
      <c r="E61" s="51"/>
      <c r="F61" s="51"/>
      <c r="G61" s="51"/>
      <c r="H61" s="81">
        <v>0.1</v>
      </c>
      <c r="I61" s="81">
        <v>7.2999999999999995E-2</v>
      </c>
      <c r="J61" s="81">
        <v>7.2999999999999995E-2</v>
      </c>
      <c r="K61" s="81">
        <v>7.2999999999999995E-2</v>
      </c>
      <c r="L61" s="3"/>
      <c r="M61" s="3"/>
      <c r="N61" s="3"/>
      <c r="O61" s="3" t="s">
        <v>56</v>
      </c>
      <c r="P61" s="36"/>
      <c r="Q61" s="36">
        <f t="shared" si="67"/>
        <v>0</v>
      </c>
      <c r="R61" s="36">
        <f t="shared" si="67"/>
        <v>0</v>
      </c>
      <c r="S61" s="36">
        <f t="shared" si="67"/>
        <v>0</v>
      </c>
      <c r="T61" s="36">
        <f t="shared" si="67"/>
        <v>0</v>
      </c>
      <c r="U61" s="36">
        <f t="shared" si="67"/>
        <v>0</v>
      </c>
      <c r="V61" s="36">
        <f t="shared" si="67"/>
        <v>0</v>
      </c>
    </row>
    <row r="62" spans="1:22" ht="15" customHeight="1" x14ac:dyDescent="0.25">
      <c r="A62" s="12"/>
      <c r="B62" s="85">
        <v>2</v>
      </c>
      <c r="C62" s="12" t="s">
        <v>60</v>
      </c>
      <c r="D62" s="12"/>
      <c r="E62" s="51"/>
      <c r="F62" s="51"/>
      <c r="G62" s="51"/>
      <c r="H62" s="81">
        <v>0.2</v>
      </c>
      <c r="I62" s="81">
        <v>0.2</v>
      </c>
      <c r="J62" s="81">
        <v>0.2</v>
      </c>
      <c r="K62" s="81">
        <v>0.2</v>
      </c>
      <c r="L62" s="3"/>
      <c r="M62" s="3"/>
      <c r="N62" s="3"/>
      <c r="O62" s="3" t="s">
        <v>57</v>
      </c>
      <c r="P62" s="36"/>
      <c r="Q62" s="49">
        <f t="shared" si="67"/>
        <v>1643</v>
      </c>
      <c r="R62" s="49">
        <f t="shared" si="67"/>
        <v>1085</v>
      </c>
      <c r="S62" s="49">
        <f t="shared" si="67"/>
        <v>5744.2252000000044</v>
      </c>
      <c r="T62" s="49">
        <f t="shared" si="67"/>
        <v>3509.795519999996</v>
      </c>
      <c r="U62" s="49">
        <f t="shared" si="67"/>
        <v>3008.3961600000002</v>
      </c>
      <c r="V62" s="49">
        <f t="shared" si="67"/>
        <v>2594.7416880000055</v>
      </c>
    </row>
    <row r="63" spans="1:22" ht="15" customHeight="1" x14ac:dyDescent="0.25">
      <c r="A63" s="12"/>
      <c r="B63" s="85">
        <v>2</v>
      </c>
      <c r="C63" s="12" t="s">
        <v>41</v>
      </c>
      <c r="D63" s="12"/>
      <c r="E63" s="51"/>
      <c r="F63" s="51"/>
      <c r="G63" s="51"/>
      <c r="H63" s="81">
        <v>1.4999999999999999E-2</v>
      </c>
      <c r="I63" s="81">
        <v>1.4999999999999999E-2</v>
      </c>
      <c r="J63" s="81">
        <v>1.4999999999999999E-2</v>
      </c>
      <c r="K63" s="81">
        <v>1.4999999999999999E-2</v>
      </c>
      <c r="L63" s="3"/>
      <c r="M63" s="8"/>
      <c r="N63" s="3"/>
      <c r="O63" s="12" t="s">
        <v>16</v>
      </c>
      <c r="P63" s="36"/>
      <c r="Q63" s="36">
        <f t="shared" ref="Q63:R63" si="68">SUM(Q53:Q62)</f>
        <v>30793</v>
      </c>
      <c r="R63" s="36">
        <f t="shared" si="68"/>
        <v>96552</v>
      </c>
      <c r="S63" s="36">
        <f>SUM(S53:S62)</f>
        <v>31454.784455500045</v>
      </c>
      <c r="T63" s="36">
        <f t="shared" ref="T63:V63" si="69">SUM(T53:T62)</f>
        <v>153808.2810800001</v>
      </c>
      <c r="U63" s="36">
        <f t="shared" si="69"/>
        <v>157299.43652925009</v>
      </c>
      <c r="V63" s="36">
        <f t="shared" si="69"/>
        <v>194741.48100587507</v>
      </c>
    </row>
    <row r="64" spans="1:22" ht="15" customHeight="1" x14ac:dyDescent="0.25">
      <c r="A64" s="12"/>
      <c r="B64" s="85">
        <v>6</v>
      </c>
      <c r="C64" s="12" t="s">
        <v>54</v>
      </c>
      <c r="D64" s="12"/>
      <c r="E64" s="51"/>
      <c r="F64" s="51"/>
      <c r="G64" s="51"/>
      <c r="H64" s="82">
        <v>30000</v>
      </c>
      <c r="I64" s="82">
        <v>50000</v>
      </c>
      <c r="J64" s="82">
        <v>50000</v>
      </c>
      <c r="K64" s="82">
        <v>75000</v>
      </c>
      <c r="L64" s="3"/>
      <c r="M64" s="8"/>
      <c r="N64" s="8"/>
      <c r="O64" s="8"/>
      <c r="P64" s="38"/>
      <c r="Q64" s="38"/>
      <c r="R64" s="38"/>
      <c r="S64" s="38"/>
      <c r="T64" s="38"/>
      <c r="U64" s="38"/>
      <c r="V64" s="38"/>
    </row>
    <row r="65" spans="1:22" ht="15" customHeight="1" x14ac:dyDescent="0.25">
      <c r="A65" s="12"/>
      <c r="B65" s="85">
        <v>7</v>
      </c>
      <c r="C65" s="12" t="s">
        <v>15</v>
      </c>
      <c r="D65" s="12"/>
      <c r="E65" s="51"/>
      <c r="F65" s="51"/>
      <c r="G65" s="51"/>
      <c r="H65" s="81">
        <v>0.15</v>
      </c>
      <c r="I65" s="81">
        <v>0.15</v>
      </c>
      <c r="J65" s="81">
        <v>0.15</v>
      </c>
      <c r="K65" s="81">
        <v>0.15</v>
      </c>
      <c r="L65" s="3"/>
      <c r="M65" s="3"/>
      <c r="N65" s="12" t="s">
        <v>26</v>
      </c>
      <c r="O65" s="3"/>
      <c r="P65" s="36"/>
      <c r="Q65" s="36"/>
      <c r="R65" s="36"/>
      <c r="S65" s="36"/>
      <c r="T65" s="36"/>
      <c r="U65" s="36"/>
      <c r="V65" s="36"/>
    </row>
    <row r="66" spans="1:22" ht="15" customHeight="1" x14ac:dyDescent="0.25">
      <c r="A66" s="12"/>
      <c r="B66" s="85">
        <v>7</v>
      </c>
      <c r="C66" s="12" t="s">
        <v>43</v>
      </c>
      <c r="D66" s="12"/>
      <c r="E66" s="51"/>
      <c r="F66" s="51"/>
      <c r="G66" s="51"/>
      <c r="H66" s="81">
        <v>0.04</v>
      </c>
      <c r="I66" s="81">
        <v>0.04</v>
      </c>
      <c r="J66" s="81">
        <v>0.04</v>
      </c>
      <c r="K66" s="81">
        <v>0.04</v>
      </c>
      <c r="L66" s="3"/>
      <c r="M66" s="8"/>
      <c r="N66" s="8"/>
      <c r="O66" s="3" t="s">
        <v>27</v>
      </c>
      <c r="P66" s="36"/>
      <c r="Q66" s="36">
        <f t="shared" ref="Q66:V66" si="70">-(F15-E15)</f>
        <v>-9894</v>
      </c>
      <c r="R66" s="36">
        <f t="shared" si="70"/>
        <v>-3327</v>
      </c>
      <c r="S66" s="36">
        <f t="shared" si="70"/>
        <v>-30000</v>
      </c>
      <c r="T66" s="36">
        <f t="shared" si="70"/>
        <v>-50000</v>
      </c>
      <c r="U66" s="36">
        <f t="shared" si="70"/>
        <v>-50000</v>
      </c>
      <c r="V66" s="36">
        <f t="shared" si="70"/>
        <v>-75000</v>
      </c>
    </row>
    <row r="67" spans="1:22" ht="15" customHeight="1" x14ac:dyDescent="0.25">
      <c r="A67" s="12"/>
      <c r="B67" s="85">
        <v>7</v>
      </c>
      <c r="C67" s="12" t="s">
        <v>37</v>
      </c>
      <c r="D67" s="12"/>
      <c r="E67" s="51"/>
      <c r="F67" s="51"/>
      <c r="G67" s="51"/>
      <c r="H67" s="81">
        <v>0</v>
      </c>
      <c r="I67" s="81">
        <v>0</v>
      </c>
      <c r="J67" s="81">
        <v>0</v>
      </c>
      <c r="K67" s="81">
        <v>0</v>
      </c>
      <c r="L67" s="3"/>
      <c r="M67" s="3"/>
      <c r="N67" s="8"/>
      <c r="O67" s="3" t="s">
        <v>29</v>
      </c>
      <c r="P67" s="36"/>
      <c r="Q67" s="49">
        <v>0</v>
      </c>
      <c r="R67" s="49">
        <v>0</v>
      </c>
      <c r="S67" s="49">
        <v>0</v>
      </c>
      <c r="T67" s="49">
        <v>0</v>
      </c>
      <c r="U67" s="49">
        <v>0</v>
      </c>
      <c r="V67" s="49">
        <v>0</v>
      </c>
    </row>
    <row r="68" spans="1:22" ht="15" customHeight="1" x14ac:dyDescent="0.25">
      <c r="A68" s="12"/>
      <c r="B68" s="85">
        <v>7</v>
      </c>
      <c r="C68" s="12" t="s">
        <v>44</v>
      </c>
      <c r="D68" s="12"/>
      <c r="E68" s="51"/>
      <c r="F68" s="51"/>
      <c r="G68" s="51"/>
      <c r="H68" s="81">
        <v>0.02</v>
      </c>
      <c r="I68" s="81">
        <v>0.02</v>
      </c>
      <c r="J68" s="81">
        <v>0.02</v>
      </c>
      <c r="K68" s="81">
        <v>0.02</v>
      </c>
      <c r="L68" s="3"/>
      <c r="M68" s="3"/>
      <c r="N68" s="8"/>
      <c r="O68" s="12" t="s">
        <v>26</v>
      </c>
      <c r="P68" s="36"/>
      <c r="Q68" s="36">
        <f t="shared" ref="Q68:R68" si="71">SUM(Q66:Q67)</f>
        <v>-9894</v>
      </c>
      <c r="R68" s="36">
        <f t="shared" si="71"/>
        <v>-3327</v>
      </c>
      <c r="S68" s="36">
        <f>SUM(S66:S67)</f>
        <v>-30000</v>
      </c>
      <c r="T68" s="36">
        <f t="shared" ref="T68:V68" si="72">SUM(T66:T67)</f>
        <v>-50000</v>
      </c>
      <c r="U68" s="36">
        <f t="shared" si="72"/>
        <v>-50000</v>
      </c>
      <c r="V68" s="36">
        <f t="shared" si="72"/>
        <v>-75000</v>
      </c>
    </row>
    <row r="69" spans="1:22" ht="15" customHeight="1" x14ac:dyDescent="0.25">
      <c r="A69" s="12"/>
      <c r="B69" s="85">
        <v>6</v>
      </c>
      <c r="C69" s="12" t="s">
        <v>35</v>
      </c>
      <c r="D69" s="12"/>
      <c r="E69" s="37"/>
      <c r="F69" s="37"/>
      <c r="G69" s="37"/>
      <c r="H69" s="83">
        <v>0</v>
      </c>
      <c r="I69" s="83">
        <v>0</v>
      </c>
      <c r="J69" s="83">
        <v>0</v>
      </c>
      <c r="K69" s="83">
        <v>0</v>
      </c>
      <c r="L69" s="3"/>
      <c r="M69" s="3"/>
      <c r="N69" s="8"/>
      <c r="O69" s="12"/>
      <c r="P69" s="36"/>
      <c r="Q69" s="36"/>
      <c r="R69" s="36"/>
      <c r="S69" s="36"/>
      <c r="T69" s="36"/>
      <c r="U69" s="36"/>
      <c r="V69" s="36"/>
    </row>
    <row r="70" spans="1:22" ht="15" customHeight="1" x14ac:dyDescent="0.25">
      <c r="A70" s="3"/>
      <c r="B70" s="85">
        <v>6</v>
      </c>
      <c r="C70" s="12" t="s">
        <v>58</v>
      </c>
      <c r="D70" s="12"/>
      <c r="E70" s="37"/>
      <c r="F70" s="37"/>
      <c r="G70" s="37"/>
      <c r="H70" s="83">
        <v>35000</v>
      </c>
      <c r="I70" s="83">
        <v>35000</v>
      </c>
      <c r="J70" s="83">
        <v>35000</v>
      </c>
      <c r="K70" s="83">
        <v>35000</v>
      </c>
      <c r="L70" s="3"/>
      <c r="M70" s="3"/>
      <c r="N70" s="12" t="s">
        <v>31</v>
      </c>
      <c r="O70" s="3"/>
      <c r="P70" s="36"/>
      <c r="Q70" s="36"/>
      <c r="R70" s="36"/>
      <c r="S70" s="36"/>
      <c r="T70" s="36"/>
      <c r="U70" s="36"/>
      <c r="V70" s="36"/>
    </row>
    <row r="71" spans="1:22" ht="15" customHeight="1" x14ac:dyDescent="0.25">
      <c r="A71" s="3"/>
      <c r="B71" s="85">
        <v>6</v>
      </c>
      <c r="C71" s="12" t="s">
        <v>98</v>
      </c>
      <c r="D71" s="12"/>
      <c r="E71" s="37"/>
      <c r="F71" s="37"/>
      <c r="G71" s="37"/>
      <c r="H71" s="83">
        <v>-10000</v>
      </c>
      <c r="I71" s="83">
        <v>-10000</v>
      </c>
      <c r="J71" s="83">
        <v>-10000</v>
      </c>
      <c r="K71" s="83">
        <v>-10000</v>
      </c>
      <c r="L71" s="3"/>
      <c r="M71" s="3"/>
      <c r="N71" s="3"/>
      <c r="O71" s="3" t="s">
        <v>32</v>
      </c>
      <c r="P71" s="36"/>
      <c r="Q71" s="36">
        <f t="shared" ref="Q71:V71" si="73">F29-E29</f>
        <v>-44</v>
      </c>
      <c r="R71" s="36">
        <f t="shared" si="73"/>
        <v>0</v>
      </c>
      <c r="S71" s="36">
        <f t="shared" si="73"/>
        <v>-10000</v>
      </c>
      <c r="T71" s="36">
        <f t="shared" si="73"/>
        <v>-10000</v>
      </c>
      <c r="U71" s="36">
        <f t="shared" si="73"/>
        <v>-10000</v>
      </c>
      <c r="V71" s="36">
        <f t="shared" si="73"/>
        <v>-10000</v>
      </c>
    </row>
    <row r="72" spans="1:22" ht="15" customHeight="1" x14ac:dyDescent="0.25">
      <c r="A72" s="3"/>
      <c r="B72" s="85">
        <v>6</v>
      </c>
      <c r="C72" s="12" t="s">
        <v>46</v>
      </c>
      <c r="D72" s="12"/>
      <c r="E72" s="37"/>
      <c r="F72" s="37"/>
      <c r="G72" s="37"/>
      <c r="H72" s="83">
        <v>0</v>
      </c>
      <c r="I72" s="83">
        <v>0</v>
      </c>
      <c r="J72" s="83">
        <v>0</v>
      </c>
      <c r="K72" s="83">
        <v>0</v>
      </c>
      <c r="L72" s="3"/>
      <c r="M72" s="3"/>
      <c r="N72" s="3"/>
      <c r="O72" s="50" t="s">
        <v>39</v>
      </c>
      <c r="P72" s="36"/>
      <c r="Q72" s="36">
        <f t="shared" ref="Q72:V72" si="74">F36-E36</f>
        <v>0</v>
      </c>
      <c r="R72" s="36">
        <f t="shared" si="74"/>
        <v>0</v>
      </c>
      <c r="S72" s="36">
        <f t="shared" si="74"/>
        <v>0</v>
      </c>
      <c r="T72" s="36">
        <f t="shared" si="74"/>
        <v>0</v>
      </c>
      <c r="U72" s="36">
        <f t="shared" si="74"/>
        <v>0</v>
      </c>
      <c r="V72" s="36">
        <f t="shared" si="74"/>
        <v>0</v>
      </c>
    </row>
    <row r="73" spans="1:22" ht="15" customHeight="1" x14ac:dyDescent="0.25">
      <c r="A73" s="3"/>
      <c r="B73" s="12"/>
      <c r="C73" s="12"/>
      <c r="D73" s="12"/>
      <c r="E73" s="37"/>
      <c r="F73" s="37"/>
      <c r="G73" s="37"/>
      <c r="H73" s="71"/>
      <c r="I73" s="71"/>
      <c r="J73" s="71"/>
      <c r="K73" s="71"/>
      <c r="L73" s="3"/>
      <c r="M73" s="3"/>
      <c r="N73" s="8"/>
      <c r="O73" s="3" t="s">
        <v>58</v>
      </c>
      <c r="P73" s="36"/>
      <c r="Q73" s="49">
        <f t="shared" ref="Q73:V73" si="75">-Q33</f>
        <v>-35000</v>
      </c>
      <c r="R73" s="49">
        <f t="shared" si="75"/>
        <v>-35000</v>
      </c>
      <c r="S73" s="49">
        <f t="shared" si="75"/>
        <v>-35000</v>
      </c>
      <c r="T73" s="49">
        <f t="shared" si="75"/>
        <v>-35000</v>
      </c>
      <c r="U73" s="49">
        <f t="shared" si="75"/>
        <v>-35000</v>
      </c>
      <c r="V73" s="49">
        <f t="shared" si="75"/>
        <v>-35000</v>
      </c>
    </row>
    <row r="74" spans="1:22" ht="15" customHeight="1" x14ac:dyDescent="0.25">
      <c r="A74" s="3"/>
      <c r="B74" s="12"/>
      <c r="C74" s="23"/>
      <c r="D74" s="23"/>
      <c r="E74" s="37"/>
      <c r="F74" s="37"/>
      <c r="G74" s="37"/>
      <c r="H74" s="71"/>
      <c r="I74" s="71"/>
      <c r="J74" s="71"/>
      <c r="K74" s="71"/>
      <c r="L74" s="3"/>
      <c r="M74" s="3"/>
      <c r="N74" s="3"/>
      <c r="O74" s="12" t="s">
        <v>33</v>
      </c>
      <c r="P74" s="36"/>
      <c r="Q74" s="36">
        <f t="shared" ref="Q74:R74" si="76">SUM(Q71:Q73)</f>
        <v>-35044</v>
      </c>
      <c r="R74" s="36">
        <f t="shared" si="76"/>
        <v>-35000</v>
      </c>
      <c r="S74" s="36">
        <f>SUM(S71:S73)</f>
        <v>-45000</v>
      </c>
      <c r="T74" s="36">
        <f t="shared" ref="T74:V74" si="77">SUM(T71:T73)</f>
        <v>-45000</v>
      </c>
      <c r="U74" s="36">
        <f t="shared" si="77"/>
        <v>-45000</v>
      </c>
      <c r="V74" s="36">
        <f t="shared" si="77"/>
        <v>-45000</v>
      </c>
    </row>
    <row r="75" spans="1:22" ht="15" customHeight="1" x14ac:dyDescent="0.25">
      <c r="A75" s="3"/>
      <c r="B75" s="85">
        <v>1</v>
      </c>
      <c r="C75" s="86" t="s">
        <v>89</v>
      </c>
      <c r="D75" s="7"/>
      <c r="E75" s="7"/>
      <c r="F75" s="7"/>
      <c r="G75" s="7"/>
      <c r="H75" s="7"/>
      <c r="I75" s="7"/>
      <c r="J75" s="7"/>
      <c r="K75" s="7"/>
      <c r="L75" s="3"/>
      <c r="M75" s="3"/>
      <c r="N75" s="3"/>
      <c r="O75" s="12"/>
      <c r="P75" s="36"/>
      <c r="Q75" s="36"/>
      <c r="R75" s="36"/>
      <c r="S75" s="36"/>
      <c r="T75" s="36"/>
      <c r="U75" s="36"/>
      <c r="V75" s="36"/>
    </row>
    <row r="76" spans="1:22" ht="15" customHeight="1" thickBot="1" x14ac:dyDescent="0.3">
      <c r="A76" s="3"/>
      <c r="B76" s="85">
        <v>2</v>
      </c>
      <c r="C76" s="86" t="s">
        <v>91</v>
      </c>
      <c r="D76" s="23"/>
      <c r="E76" s="37"/>
      <c r="F76" s="37"/>
      <c r="G76" s="37"/>
      <c r="H76" s="33"/>
      <c r="I76" s="33"/>
      <c r="J76" s="33"/>
      <c r="K76" s="33"/>
      <c r="L76" s="3"/>
      <c r="M76" s="3"/>
      <c r="N76" s="12" t="s">
        <v>34</v>
      </c>
      <c r="O76" s="3"/>
      <c r="P76" s="36"/>
      <c r="Q76" s="79">
        <f t="shared" ref="Q76:R76" si="78">Q63+Q68+Q74</f>
        <v>-14145</v>
      </c>
      <c r="R76" s="79">
        <f t="shared" si="78"/>
        <v>58225</v>
      </c>
      <c r="S76" s="79">
        <f>S63+S68+S74</f>
        <v>-43545.215544499952</v>
      </c>
      <c r="T76" s="79">
        <f t="shared" ref="T76:V76" si="79">T63+T68+T74</f>
        <v>58808.281080000103</v>
      </c>
      <c r="U76" s="79">
        <f t="shared" si="79"/>
        <v>62299.436529250088</v>
      </c>
      <c r="V76" s="79">
        <f t="shared" si="79"/>
        <v>74741.481005875074</v>
      </c>
    </row>
    <row r="77" spans="1:22" ht="15" customHeight="1" thickTop="1" x14ac:dyDescent="0.25">
      <c r="A77" s="3"/>
      <c r="B77" s="85">
        <v>3</v>
      </c>
      <c r="C77" s="86" t="s">
        <v>90</v>
      </c>
      <c r="D77" s="23"/>
      <c r="E77" s="54"/>
      <c r="F77" s="54"/>
      <c r="G77" s="54"/>
      <c r="H77" s="54"/>
      <c r="I77" s="54"/>
      <c r="J77" s="54"/>
      <c r="K77" s="54"/>
      <c r="L77" s="3"/>
      <c r="M77" s="3"/>
      <c r="N77" s="12" t="s">
        <v>19</v>
      </c>
      <c r="O77" s="3"/>
      <c r="P77" s="29"/>
      <c r="Q77" s="29"/>
      <c r="R77" s="29"/>
      <c r="S77" s="29"/>
      <c r="T77" s="29"/>
      <c r="U77" s="34"/>
      <c r="V77" s="34"/>
    </row>
    <row r="78" spans="1:22" ht="15" customHeight="1" x14ac:dyDescent="0.25">
      <c r="A78" s="3"/>
      <c r="B78" s="85">
        <v>4</v>
      </c>
      <c r="C78" s="86" t="s">
        <v>92</v>
      </c>
      <c r="D78" s="24"/>
      <c r="E78" s="7"/>
      <c r="F78" s="7"/>
      <c r="G78" s="7"/>
      <c r="H78" s="7"/>
      <c r="I78" s="7"/>
      <c r="J78" s="7"/>
      <c r="K78" s="7"/>
      <c r="L78" s="3"/>
      <c r="M78" s="3"/>
      <c r="N78" s="23" t="s">
        <v>80</v>
      </c>
      <c r="O78" s="29"/>
      <c r="P78" s="29"/>
      <c r="Q78" s="36">
        <f>E9</f>
        <v>53846</v>
      </c>
      <c r="R78" s="36">
        <f>F9</f>
        <v>39701</v>
      </c>
      <c r="S78" s="36">
        <f t="shared" ref="S78:V78" si="80">G9</f>
        <v>97926</v>
      </c>
      <c r="T78" s="36">
        <f t="shared" si="80"/>
        <v>54380.784455500048</v>
      </c>
      <c r="U78" s="36">
        <f t="shared" si="80"/>
        <v>113189.06553550015</v>
      </c>
      <c r="V78" s="36">
        <f t="shared" si="80"/>
        <v>175488.50206475024</v>
      </c>
    </row>
    <row r="79" spans="1:22" ht="15" customHeight="1" x14ac:dyDescent="0.25">
      <c r="A79" s="3"/>
      <c r="B79" s="85">
        <v>5</v>
      </c>
      <c r="C79" s="86" t="s">
        <v>93</v>
      </c>
      <c r="D79" s="7"/>
      <c r="E79" s="7"/>
      <c r="F79" s="7"/>
      <c r="G79" s="7"/>
      <c r="H79" s="7"/>
      <c r="I79" s="7"/>
      <c r="J79" s="7"/>
      <c r="K79" s="7"/>
      <c r="L79" s="3"/>
      <c r="M79" s="3"/>
      <c r="N79" s="23" t="s">
        <v>81</v>
      </c>
      <c r="O79" s="29"/>
      <c r="P79" s="29"/>
      <c r="Q79" s="36">
        <f>Q78+Q76</f>
        <v>39701</v>
      </c>
      <c r="R79" s="36">
        <f>R78+R76</f>
        <v>97926</v>
      </c>
      <c r="S79" s="36">
        <f t="shared" ref="S79:V79" si="81">S78+S76</f>
        <v>54380.784455500048</v>
      </c>
      <c r="T79" s="36">
        <f t="shared" si="81"/>
        <v>113189.06553550015</v>
      </c>
      <c r="U79" s="36">
        <f t="shared" si="81"/>
        <v>175488.50206475024</v>
      </c>
      <c r="V79" s="36">
        <f t="shared" si="81"/>
        <v>250229.98307062531</v>
      </c>
    </row>
    <row r="80" spans="1:22" ht="15" customHeight="1" x14ac:dyDescent="0.25">
      <c r="A80" s="3"/>
      <c r="B80" s="85">
        <v>6</v>
      </c>
      <c r="C80" s="86" t="s">
        <v>97</v>
      </c>
      <c r="D80" s="23"/>
      <c r="E80" s="7"/>
      <c r="F80" s="7"/>
      <c r="G80" s="7"/>
      <c r="H80" s="72"/>
      <c r="I80" s="72"/>
      <c r="J80" s="72"/>
      <c r="K80" s="72"/>
      <c r="L80" s="3"/>
      <c r="M80" s="3"/>
      <c r="N80" s="29"/>
      <c r="O80" s="29"/>
      <c r="P80" s="29"/>
      <c r="Q80" s="36">
        <f t="shared" ref="Q80:V80" si="82">Q79-F9</f>
        <v>0</v>
      </c>
      <c r="R80" s="36">
        <f t="shared" si="82"/>
        <v>0</v>
      </c>
      <c r="S80" s="36">
        <f t="shared" si="82"/>
        <v>0</v>
      </c>
      <c r="T80" s="36">
        <f t="shared" si="82"/>
        <v>0</v>
      </c>
      <c r="U80" s="36">
        <f t="shared" si="82"/>
        <v>0</v>
      </c>
      <c r="V80" s="36">
        <f t="shared" si="82"/>
        <v>0</v>
      </c>
    </row>
    <row r="81" spans="1:22" ht="15" customHeight="1" x14ac:dyDescent="0.25">
      <c r="A81" s="3"/>
      <c r="B81" s="85">
        <v>7</v>
      </c>
      <c r="C81" s="86" t="s">
        <v>94</v>
      </c>
      <c r="D81" s="23"/>
      <c r="E81" s="7"/>
      <c r="F81" s="7"/>
      <c r="G81" s="7"/>
      <c r="H81" s="73"/>
      <c r="I81" s="73"/>
      <c r="J81" s="73"/>
      <c r="K81" s="73"/>
      <c r="L81" s="3"/>
      <c r="M81" s="3"/>
      <c r="N81" s="23"/>
      <c r="O81" s="29"/>
      <c r="P81" s="29"/>
      <c r="Q81" s="36"/>
      <c r="R81" s="36"/>
      <c r="S81" s="36"/>
      <c r="T81" s="36"/>
      <c r="U81" s="36"/>
      <c r="V81" s="36"/>
    </row>
    <row r="82" spans="1:22" ht="15" customHeight="1" x14ac:dyDescent="0.25">
      <c r="A82" s="31"/>
      <c r="B82" s="85">
        <v>8</v>
      </c>
      <c r="C82" s="101" t="s">
        <v>99</v>
      </c>
      <c r="D82" s="101"/>
      <c r="E82" s="101"/>
      <c r="F82" s="101"/>
      <c r="G82" s="101"/>
      <c r="H82" s="101"/>
      <c r="I82" s="101"/>
      <c r="J82" s="100"/>
      <c r="K82" s="7"/>
      <c r="L82" s="3"/>
      <c r="M82" s="3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5" customHeight="1" x14ac:dyDescent="0.25">
      <c r="A83" s="1"/>
      <c r="B83" s="25"/>
      <c r="C83" s="101"/>
      <c r="D83" s="101"/>
      <c r="E83" s="101"/>
      <c r="F83" s="101"/>
      <c r="G83" s="101"/>
      <c r="H83" s="101"/>
      <c r="I83" s="101"/>
      <c r="J83" s="100"/>
      <c r="K83" s="7"/>
      <c r="L83" s="3"/>
      <c r="M83" s="3"/>
      <c r="N83" s="38"/>
      <c r="O83" s="38"/>
      <c r="P83" s="38"/>
      <c r="Q83" s="38"/>
      <c r="R83" s="38"/>
      <c r="S83" s="38"/>
      <c r="T83" s="38"/>
      <c r="U83" s="38"/>
      <c r="V83" s="38"/>
    </row>
    <row r="84" spans="1:22" ht="15" customHeight="1" x14ac:dyDescent="0.25">
      <c r="A84" s="1"/>
      <c r="B84" s="23"/>
      <c r="C84" s="101"/>
      <c r="D84" s="101"/>
      <c r="E84" s="101"/>
      <c r="F84" s="101"/>
      <c r="G84" s="101"/>
      <c r="H84" s="101"/>
      <c r="I84" s="101"/>
      <c r="J84" s="7"/>
      <c r="K84" s="7"/>
      <c r="L84" s="3"/>
      <c r="M84" s="3"/>
      <c r="N84" s="23"/>
      <c r="O84" s="29"/>
      <c r="P84" s="29"/>
      <c r="Q84" s="36"/>
      <c r="R84" s="36"/>
      <c r="S84" s="36"/>
      <c r="T84" s="36"/>
      <c r="U84" s="36"/>
      <c r="V84" s="36"/>
    </row>
    <row r="85" spans="1:22" x14ac:dyDescent="0.25">
      <c r="A85" s="2"/>
      <c r="B85" s="2"/>
      <c r="C85" s="7"/>
      <c r="D85" s="7"/>
      <c r="E85" s="7"/>
      <c r="F85" s="7"/>
      <c r="G85" s="7"/>
      <c r="H85" s="7"/>
      <c r="I85" s="7"/>
      <c r="J85" s="7"/>
      <c r="K85" s="7"/>
      <c r="L85" s="3"/>
      <c r="M85" s="3"/>
      <c r="N85" s="23"/>
      <c r="O85" s="29"/>
      <c r="P85" s="29"/>
      <c r="Q85" s="39"/>
      <c r="R85" s="39"/>
      <c r="S85" s="39"/>
      <c r="T85" s="39"/>
      <c r="U85" s="39"/>
      <c r="V85" s="39"/>
    </row>
    <row r="86" spans="1:22" x14ac:dyDescent="0.25">
      <c r="A86" s="2"/>
      <c r="B86" s="2"/>
      <c r="C86" s="7"/>
      <c r="D86" s="7"/>
      <c r="E86" s="7"/>
      <c r="F86" s="7"/>
      <c r="G86" s="7"/>
      <c r="H86" s="7"/>
      <c r="I86" s="7"/>
      <c r="J86" s="7"/>
      <c r="K86" s="7"/>
      <c r="L86" s="8"/>
      <c r="M86" s="3"/>
      <c r="N86" s="13"/>
      <c r="O86" s="29"/>
      <c r="P86" s="29"/>
      <c r="Q86" s="33"/>
      <c r="R86" s="33"/>
      <c r="S86" s="33"/>
      <c r="T86" s="33"/>
      <c r="U86" s="33"/>
      <c r="V86" s="33"/>
    </row>
    <row r="87" spans="1:22" x14ac:dyDescent="0.25">
      <c r="A87" s="2"/>
      <c r="B87" s="2"/>
      <c r="C87" s="7"/>
      <c r="D87" s="7"/>
      <c r="E87" s="7"/>
      <c r="F87" s="7"/>
      <c r="G87" s="7"/>
      <c r="H87" s="7"/>
      <c r="I87" s="7"/>
      <c r="J87" s="7"/>
      <c r="K87" s="7"/>
      <c r="M87" s="3"/>
      <c r="N87" s="13"/>
      <c r="O87" s="29"/>
      <c r="P87" s="29"/>
      <c r="Q87" s="33"/>
      <c r="R87" s="33"/>
      <c r="S87" s="33"/>
      <c r="T87" s="33"/>
      <c r="U87" s="33"/>
      <c r="V87" s="33"/>
    </row>
    <row r="88" spans="1:22" x14ac:dyDescent="0.25">
      <c r="A88" s="2"/>
      <c r="B88" s="2"/>
      <c r="C88" s="7"/>
      <c r="D88" s="7"/>
      <c r="E88" s="7"/>
      <c r="F88" s="7"/>
      <c r="G88" s="7"/>
      <c r="H88" s="7"/>
      <c r="I88" s="7"/>
      <c r="J88" s="7"/>
      <c r="K88" s="7"/>
      <c r="M88" s="3"/>
      <c r="N88" s="23"/>
      <c r="O88" s="23"/>
      <c r="P88" s="29"/>
      <c r="Q88" s="33"/>
      <c r="R88" s="33"/>
      <c r="S88" s="33"/>
      <c r="T88" s="33"/>
      <c r="U88" s="33"/>
      <c r="V88" s="33"/>
    </row>
    <row r="89" spans="1:22" x14ac:dyDescent="0.25">
      <c r="A89" s="2"/>
      <c r="B89" s="2"/>
      <c r="C89" s="7"/>
      <c r="D89" s="7"/>
      <c r="E89" s="7"/>
      <c r="F89" s="7"/>
      <c r="G89" s="7"/>
      <c r="H89" s="7"/>
      <c r="I89" s="7"/>
      <c r="J89" s="7"/>
      <c r="K89" s="7"/>
      <c r="L89" s="2"/>
      <c r="M89" s="8"/>
      <c r="N89" s="13"/>
      <c r="O89" s="14"/>
      <c r="P89" s="15"/>
      <c r="Q89" s="16"/>
      <c r="R89" s="16"/>
      <c r="S89" s="16"/>
      <c r="T89" s="16"/>
      <c r="U89" s="16"/>
      <c r="V89" s="16"/>
    </row>
    <row r="90" spans="1:22" x14ac:dyDescent="0.25">
      <c r="B90" s="2"/>
      <c r="L90" s="2"/>
      <c r="M90" s="8"/>
      <c r="N90" s="13"/>
      <c r="O90" s="14"/>
      <c r="P90" s="15"/>
      <c r="Q90" s="16"/>
      <c r="R90" s="16"/>
      <c r="S90" s="16"/>
      <c r="T90" s="16"/>
      <c r="U90" s="16"/>
      <c r="V90" s="16"/>
    </row>
    <row r="91" spans="1:22" ht="17.25" x14ac:dyDescent="0.3">
      <c r="B91" s="2"/>
      <c r="L91" s="2"/>
      <c r="M91" s="8"/>
      <c r="N91" s="13"/>
      <c r="O91" s="70"/>
      <c r="P91" s="70"/>
      <c r="Q91" s="70"/>
      <c r="R91" s="70"/>
      <c r="S91" s="70"/>
      <c r="T91" s="70"/>
      <c r="U91" s="70"/>
      <c r="V91" s="70"/>
    </row>
    <row r="92" spans="1:22" x14ac:dyDescent="0.25">
      <c r="B92" s="25"/>
      <c r="L92" s="2"/>
      <c r="N92" s="13"/>
      <c r="O92" s="64"/>
      <c r="P92" s="64"/>
      <c r="Q92" s="64"/>
      <c r="R92" s="64"/>
      <c r="S92" s="64"/>
      <c r="T92" s="64"/>
      <c r="U92" s="64"/>
      <c r="V92" s="64"/>
    </row>
    <row r="93" spans="1:22" x14ac:dyDescent="0.25">
      <c r="B93" s="25"/>
      <c r="L93" s="2"/>
      <c r="N93" s="17"/>
      <c r="O93" s="14"/>
      <c r="P93" s="15"/>
      <c r="Q93" s="16"/>
      <c r="R93" s="64"/>
      <c r="S93" s="21"/>
      <c r="T93" s="21"/>
      <c r="U93" s="21"/>
      <c r="V93" s="21"/>
    </row>
    <row r="94" spans="1:22" x14ac:dyDescent="0.25">
      <c r="B94" s="2"/>
      <c r="L94" s="2"/>
      <c r="N94" s="17"/>
      <c r="O94" s="65"/>
      <c r="P94" s="64"/>
      <c r="Q94" s="66"/>
      <c r="R94" s="64"/>
      <c r="S94" s="16"/>
      <c r="T94" s="16"/>
      <c r="U94" s="16"/>
      <c r="V94" s="16"/>
    </row>
    <row r="95" spans="1:22" x14ac:dyDescent="0.25">
      <c r="B95" s="2"/>
      <c r="N95" s="4"/>
      <c r="O95" s="64"/>
      <c r="P95" s="64"/>
      <c r="Q95" s="66"/>
      <c r="R95" s="6"/>
      <c r="S95" s="22"/>
      <c r="T95" s="22"/>
      <c r="U95" s="22"/>
      <c r="V95" s="22"/>
    </row>
    <row r="96" spans="1:22" x14ac:dyDescent="0.25">
      <c r="B96" s="2"/>
      <c r="N96" s="4"/>
      <c r="O96" s="64"/>
      <c r="P96" s="64"/>
      <c r="Q96" s="66"/>
      <c r="R96" s="6"/>
      <c r="S96" s="67"/>
      <c r="T96" s="67"/>
      <c r="U96" s="22"/>
      <c r="V96" s="22"/>
    </row>
    <row r="97" spans="2:22" x14ac:dyDescent="0.25">
      <c r="B97" s="2"/>
      <c r="M97" s="2"/>
      <c r="N97" s="7"/>
      <c r="O97" s="64"/>
      <c r="P97" s="64"/>
      <c r="Q97" s="66"/>
      <c r="R97" s="6"/>
      <c r="S97" s="22"/>
      <c r="T97" s="22"/>
      <c r="U97" s="22"/>
      <c r="V97" s="22"/>
    </row>
    <row r="98" spans="2:22" x14ac:dyDescent="0.25">
      <c r="B98" s="2"/>
      <c r="M98" s="2"/>
      <c r="N98" s="7"/>
      <c r="O98" s="64"/>
      <c r="P98" s="64"/>
      <c r="Q98" s="66"/>
      <c r="R98" s="6"/>
      <c r="S98" s="22"/>
      <c r="T98" s="22"/>
      <c r="U98" s="22"/>
      <c r="V98" s="22"/>
    </row>
    <row r="99" spans="2:22" x14ac:dyDescent="0.25">
      <c r="B99" s="2"/>
      <c r="M99" s="2"/>
      <c r="N99" s="5"/>
      <c r="O99" s="64"/>
      <c r="P99" s="64"/>
      <c r="Q99" s="66"/>
      <c r="R99" s="6"/>
      <c r="S99" s="22"/>
      <c r="T99" s="22"/>
      <c r="U99" s="22"/>
      <c r="V99" s="22"/>
    </row>
    <row r="100" spans="2:22" x14ac:dyDescent="0.25">
      <c r="B100" s="2"/>
      <c r="M100" s="2"/>
      <c r="N100" s="5"/>
      <c r="O100" s="64"/>
      <c r="P100" s="64"/>
      <c r="Q100" s="66"/>
      <c r="R100" s="6"/>
      <c r="S100" s="22"/>
      <c r="T100" s="22"/>
      <c r="U100" s="22"/>
      <c r="V100" s="22"/>
    </row>
    <row r="101" spans="2:22" x14ac:dyDescent="0.25">
      <c r="B101" s="2"/>
      <c r="M101" s="2"/>
      <c r="N101" s="5"/>
      <c r="O101" s="64"/>
      <c r="P101" s="64"/>
      <c r="Q101" s="66"/>
      <c r="R101" s="6"/>
      <c r="S101" s="22"/>
      <c r="T101" s="22"/>
      <c r="U101" s="22"/>
      <c r="V101" s="22"/>
    </row>
    <row r="102" spans="2:22" x14ac:dyDescent="0.25">
      <c r="M102" s="2"/>
      <c r="N102" s="2"/>
      <c r="O102" s="64"/>
      <c r="P102" s="64"/>
      <c r="Q102" s="66"/>
      <c r="R102" s="68"/>
      <c r="S102" s="68"/>
      <c r="T102" s="68"/>
      <c r="U102" s="68"/>
      <c r="V102" s="68"/>
    </row>
    <row r="103" spans="2:22" x14ac:dyDescent="0.25">
      <c r="N103" s="2"/>
      <c r="O103" s="65"/>
      <c r="P103" s="93"/>
      <c r="Q103" s="93"/>
      <c r="R103" s="68"/>
      <c r="S103" s="68"/>
      <c r="T103" s="68"/>
      <c r="U103" s="68"/>
      <c r="V103" s="68"/>
    </row>
    <row r="104" spans="2:22" x14ac:dyDescent="0.25">
      <c r="N104" s="2"/>
      <c r="O104" s="64"/>
      <c r="P104" s="90"/>
      <c r="Q104" s="90"/>
      <c r="R104" s="64"/>
      <c r="S104" s="68"/>
      <c r="T104" s="68"/>
      <c r="U104" s="69"/>
      <c r="V104" s="69"/>
    </row>
    <row r="105" spans="2:22" x14ac:dyDescent="0.25">
      <c r="O105" s="64"/>
      <c r="P105" s="94"/>
      <c r="Q105" s="94"/>
      <c r="R105" s="64"/>
      <c r="S105" s="64"/>
      <c r="T105" s="64"/>
      <c r="U105" s="67"/>
      <c r="V105" s="67"/>
    </row>
    <row r="106" spans="2:22" x14ac:dyDescent="0.25">
      <c r="O106" s="64"/>
      <c r="P106" s="94"/>
      <c r="Q106" s="94"/>
      <c r="R106" s="64"/>
      <c r="S106" s="64"/>
      <c r="T106" s="64"/>
      <c r="U106" s="67"/>
      <c r="V106" s="67"/>
    </row>
    <row r="107" spans="2:22" x14ac:dyDescent="0.25">
      <c r="O107" s="64"/>
      <c r="P107" s="90"/>
      <c r="Q107" s="90"/>
      <c r="R107" s="64"/>
      <c r="S107" s="64"/>
      <c r="T107" s="64"/>
      <c r="U107" s="67"/>
      <c r="V107" s="67"/>
    </row>
    <row r="108" spans="2:22" x14ac:dyDescent="0.25">
      <c r="O108" s="64"/>
      <c r="P108" s="90"/>
      <c r="Q108" s="90"/>
      <c r="R108" s="64"/>
      <c r="S108" s="64"/>
      <c r="T108" s="64"/>
      <c r="U108" s="67"/>
      <c r="V108" s="67"/>
    </row>
    <row r="109" spans="2:22" x14ac:dyDescent="0.25">
      <c r="O109" s="64"/>
      <c r="P109" s="64"/>
      <c r="Q109" s="64"/>
      <c r="R109" s="64"/>
      <c r="S109" s="64"/>
      <c r="T109" s="64"/>
      <c r="U109" s="67"/>
      <c r="V109" s="67"/>
    </row>
  </sheetData>
  <mergeCells count="16">
    <mergeCell ref="C82:I84"/>
    <mergeCell ref="B49:K49"/>
    <mergeCell ref="P108:Q108"/>
    <mergeCell ref="M3:V3"/>
    <mergeCell ref="A1:V1"/>
    <mergeCell ref="M49:V49"/>
    <mergeCell ref="P103:Q103"/>
    <mergeCell ref="P104:Q104"/>
    <mergeCell ref="P105:Q105"/>
    <mergeCell ref="P106:Q106"/>
    <mergeCell ref="P107:Q107"/>
    <mergeCell ref="E5:F5"/>
    <mergeCell ref="P5:Q5"/>
    <mergeCell ref="H5:K5"/>
    <mergeCell ref="S5:V5"/>
    <mergeCell ref="B3:K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469D38D6F00243A0B00E9C580DF17A" ma:contentTypeVersion="14" ma:contentTypeDescription="Create a new document." ma:contentTypeScope="" ma:versionID="e50c3263add3a6b31aa60c5c3cb66898">
  <xsd:schema xmlns:xsd="http://www.w3.org/2001/XMLSchema" xmlns:xs="http://www.w3.org/2001/XMLSchema" xmlns:p="http://schemas.microsoft.com/office/2006/metadata/properties" xmlns:ns3="c2612fa5-ccce-4251-b75c-38c81acd357a" xmlns:ns4="069fdbfb-56fb-4063-9646-a6eb9499c54a" targetNamespace="http://schemas.microsoft.com/office/2006/metadata/properties" ma:root="true" ma:fieldsID="db6fb4ca8df2b23ac72915b8ab0313e6" ns3:_="" ns4:_="">
    <xsd:import namespace="c2612fa5-ccce-4251-b75c-38c81acd357a"/>
    <xsd:import namespace="069fdbfb-56fb-4063-9646-a6eb9499c5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12fa5-ccce-4251-b75c-38c81acd3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fdbfb-56fb-4063-9646-a6eb9499c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D64F1B-043B-482C-8331-E8020CFE3A51}">
  <ds:schemaRefs>
    <ds:schemaRef ds:uri="http://schemas.microsoft.com/office/2006/documentManagement/types"/>
    <ds:schemaRef ds:uri="c2612fa5-ccce-4251-b75c-38c81acd357a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069fdbfb-56fb-4063-9646-a6eb9499c54a"/>
  </ds:schemaRefs>
</ds:datastoreItem>
</file>

<file path=customXml/itemProps2.xml><?xml version="1.0" encoding="utf-8"?>
<ds:datastoreItem xmlns:ds="http://schemas.openxmlformats.org/officeDocument/2006/customXml" ds:itemID="{B12A164A-F3AE-4BB7-A960-2F8C79734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612fa5-ccce-4251-b75c-38c81acd357a"/>
    <ds:schemaRef ds:uri="069fdbfb-56fb-4063-9646-a6eb9499c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D8936E-A730-4402-8D46-BE03DB118B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Patterson</dc:creator>
  <cp:lastModifiedBy>Richard Haskell</cp:lastModifiedBy>
  <dcterms:created xsi:type="dcterms:W3CDTF">2020-03-24T17:17:16Z</dcterms:created>
  <dcterms:modified xsi:type="dcterms:W3CDTF">2021-10-19T22:05:37Z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0x01010054469D38D6F00243A0B00E9C580DF17A</vt:lpwstr>
  </property>
</Properties>
</file>