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haskell\OneDrive\EXCEL TEMPLATES\"/>
    </mc:Choice>
  </mc:AlternateContent>
  <bookViews>
    <workbookView xWindow="0" yWindow="0" windowWidth="15660" windowHeight="11775"/>
  </bookViews>
  <sheets>
    <sheet name="VAL, NPV, IRR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2" l="1"/>
  <c r="J17" i="2"/>
  <c r="J18" i="2" s="1"/>
  <c r="J16" i="2"/>
  <c r="J15" i="2"/>
  <c r="K14" i="2"/>
  <c r="G32" i="2" s="1"/>
  <c r="E14" i="2"/>
  <c r="D16" i="2" l="1"/>
  <c r="D17" i="2" s="1"/>
  <c r="D18" i="2" s="1"/>
  <c r="D19" i="2" s="1"/>
  <c r="D20" i="2" s="1"/>
  <c r="F15" i="2"/>
  <c r="K15" i="2" s="1"/>
  <c r="I7" i="2"/>
  <c r="I10" i="2" s="1"/>
  <c r="L14" i="2" l="1"/>
  <c r="M14" i="2" s="1"/>
  <c r="L15" i="2"/>
  <c r="G15" i="2"/>
  <c r="H15" i="2" s="1"/>
  <c r="F16" i="2"/>
  <c r="M15" i="2" l="1"/>
  <c r="K16" i="2"/>
  <c r="L16" i="2" s="1"/>
  <c r="G16" i="2"/>
  <c r="H16" i="2" s="1"/>
  <c r="F17" i="2"/>
  <c r="M16" i="2" l="1"/>
  <c r="K17" i="2"/>
  <c r="L17" i="2" s="1"/>
  <c r="G17" i="2"/>
  <c r="H17" i="2" s="1"/>
  <c r="F18" i="2"/>
  <c r="M17" i="2" l="1"/>
  <c r="K18" i="2"/>
  <c r="L18" i="2" s="1"/>
  <c r="G18" i="2"/>
  <c r="H18" i="2" s="1"/>
  <c r="F19" i="2"/>
  <c r="G19" i="2" s="1"/>
  <c r="M18" i="2" l="1"/>
  <c r="H19" i="2"/>
  <c r="G22" i="2" s="1"/>
  <c r="F20" i="2"/>
  <c r="G23" i="2" s="1"/>
  <c r="G24" i="2" l="1"/>
  <c r="G25" i="2" s="1"/>
  <c r="K19" i="2"/>
  <c r="G29" i="2" s="1"/>
  <c r="G31" i="2" l="1"/>
  <c r="G28" i="2"/>
  <c r="L19" i="2"/>
  <c r="M19" i="2" s="1"/>
  <c r="G27" i="2"/>
</calcChain>
</file>

<file path=xl/sharedStrings.xml><?xml version="1.0" encoding="utf-8"?>
<sst xmlns="http://schemas.openxmlformats.org/spreadsheetml/2006/main" count="37" uniqueCount="32">
  <si>
    <t>Year</t>
  </si>
  <si>
    <r>
      <t>PV</t>
    </r>
    <r>
      <rPr>
        <b/>
        <vertAlign val="subscript"/>
        <sz val="11"/>
        <color theme="1"/>
        <rFont val="Calibri"/>
        <family val="2"/>
        <scheme val="minor"/>
      </rPr>
      <t>DCF</t>
    </r>
  </si>
  <si>
    <r>
      <t>Total PV</t>
    </r>
    <r>
      <rPr>
        <b/>
        <vertAlign val="subscript"/>
        <sz val="11"/>
        <color theme="1"/>
        <rFont val="Calibri"/>
        <family val="2"/>
        <scheme val="minor"/>
      </rPr>
      <t>DCF</t>
    </r>
  </si>
  <si>
    <t>WACC</t>
  </si>
  <si>
    <t>V</t>
  </si>
  <si>
    <r>
      <t>R</t>
    </r>
    <r>
      <rPr>
        <vertAlign val="subscript"/>
        <sz val="11"/>
        <color theme="1"/>
        <rFont val="Calibri"/>
        <family val="2"/>
        <scheme val="minor"/>
      </rPr>
      <t>E</t>
    </r>
  </si>
  <si>
    <r>
      <t>R</t>
    </r>
    <r>
      <rPr>
        <vertAlign val="subscript"/>
        <sz val="11"/>
        <color theme="1"/>
        <rFont val="Calibri"/>
        <family val="2"/>
        <scheme val="minor"/>
      </rPr>
      <t>D</t>
    </r>
  </si>
  <si>
    <r>
      <t>PV</t>
    </r>
    <r>
      <rPr>
        <b/>
        <vertAlign val="subscript"/>
        <sz val="11"/>
        <color theme="1"/>
        <rFont val="Calibri"/>
        <family val="2"/>
        <scheme val="minor"/>
      </rPr>
      <t>CV</t>
    </r>
  </si>
  <si>
    <r>
      <t>g</t>
    </r>
    <r>
      <rPr>
        <b/>
        <vertAlign val="subscript"/>
        <sz val="11"/>
        <color theme="1"/>
        <rFont val="Calibri"/>
        <family val="2"/>
        <scheme val="minor"/>
      </rPr>
      <t>2016 - 2020</t>
    </r>
  </si>
  <si>
    <r>
      <t>g</t>
    </r>
    <r>
      <rPr>
        <b/>
        <vertAlign val="subscript"/>
        <sz val="11"/>
        <color theme="1"/>
        <rFont val="Calibri"/>
        <family val="2"/>
        <scheme val="minor"/>
      </rPr>
      <t>2021+</t>
    </r>
  </si>
  <si>
    <r>
      <t>CV</t>
    </r>
    <r>
      <rPr>
        <b/>
        <vertAlign val="subscript"/>
        <sz val="11"/>
        <color theme="1"/>
        <rFont val="Calibri"/>
        <family val="2"/>
        <scheme val="minor"/>
      </rPr>
      <t>DG</t>
    </r>
  </si>
  <si>
    <t>Cash Flow</t>
  </si>
  <si>
    <t>Base Year</t>
  </si>
  <si>
    <t>Explicit Period</t>
  </si>
  <si>
    <r>
      <t>CF</t>
    </r>
    <r>
      <rPr>
        <b/>
        <vertAlign val="sub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of CV</t>
    </r>
  </si>
  <si>
    <t xml:space="preserve">Time </t>
  </si>
  <si>
    <t>D</t>
  </si>
  <si>
    <t>E</t>
  </si>
  <si>
    <t>Tax Rate (avg)</t>
  </si>
  <si>
    <t>NPV</t>
  </si>
  <si>
    <t>IRR</t>
  </si>
  <si>
    <t>Proposed Valuation</t>
  </si>
  <si>
    <t xml:space="preserve">NPV and IRR </t>
  </si>
  <si>
    <t>How not to use NPV in Excel</t>
  </si>
  <si>
    <t>http://www.propertymetrics.com/blog/2014/09/30/how-not-to-use-npv-in-excel/</t>
  </si>
  <si>
    <t>WACC Calculation</t>
  </si>
  <si>
    <t>X NPV</t>
  </si>
  <si>
    <t>X IRR</t>
  </si>
  <si>
    <t>VAL, NPV and IRR in Excel</t>
  </si>
  <si>
    <r>
      <t>FCF</t>
    </r>
    <r>
      <rPr>
        <b/>
        <vertAlign val="subscript"/>
        <sz val="11"/>
        <color theme="1"/>
        <rFont val="Calibri"/>
        <family val="2"/>
        <scheme val="minor"/>
      </rPr>
      <t>2015</t>
    </r>
  </si>
  <si>
    <t>VALUE</t>
  </si>
  <si>
    <t>MIRR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</si>
</sst>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0.000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3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43" fontId="0" fillId="0" borderId="0" xfId="1" applyFont="1"/>
    <xf numFmtId="43" fontId="0" fillId="0" borderId="0" xfId="0" applyNumberFormat="1"/>
    <xf numFmtId="0" fontId="0" fillId="0" borderId="0" xfId="0" applyAlignment="1">
      <alignment horizontal="center"/>
    </xf>
    <xf numFmtId="43" fontId="0" fillId="0" borderId="0" xfId="1" applyFont="1" applyAlignment="1">
      <alignment horizontal="center"/>
    </xf>
    <xf numFmtId="164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43" fontId="1" fillId="0" borderId="0" xfId="1" applyFont="1" applyBorder="1"/>
    <xf numFmtId="43" fontId="1" fillId="0" borderId="0" xfId="0" applyNumberFormat="1" applyFont="1" applyBorder="1"/>
    <xf numFmtId="0" fontId="0" fillId="0" borderId="0" xfId="0" applyBorder="1"/>
    <xf numFmtId="43" fontId="1" fillId="0" borderId="0" xfId="1" applyFont="1" applyAlignment="1">
      <alignment horizontal="center"/>
    </xf>
    <xf numFmtId="10" fontId="0" fillId="0" borderId="0" xfId="0" applyNumberFormat="1"/>
    <xf numFmtId="0" fontId="1" fillId="0" borderId="0" xfId="0" applyFont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 wrapText="1"/>
    </xf>
    <xf numFmtId="43" fontId="1" fillId="0" borderId="0" xfId="1" applyFont="1" applyBorder="1" applyAlignment="1">
      <alignment horizontal="right"/>
    </xf>
    <xf numFmtId="43" fontId="1" fillId="0" borderId="0" xfId="0" applyNumberFormat="1" applyFont="1" applyBorder="1" applyAlignment="1">
      <alignment horizontal="right"/>
    </xf>
    <xf numFmtId="0" fontId="5" fillId="0" borderId="0" xfId="3"/>
    <xf numFmtId="0" fontId="7" fillId="0" borderId="0" xfId="0" applyFont="1"/>
    <xf numFmtId="14" fontId="0" fillId="0" borderId="0" xfId="0" applyNumberFormat="1"/>
    <xf numFmtId="10" fontId="0" fillId="0" borderId="0" xfId="2" applyNumberFormat="1" applyFont="1"/>
    <xf numFmtId="10" fontId="0" fillId="0" borderId="0" xfId="2" applyNumberFormat="1" applyFont="1" applyAlignment="1">
      <alignment horizontal="center"/>
    </xf>
    <xf numFmtId="0" fontId="6" fillId="0" borderId="0" xfId="3" applyFont="1" applyAlignment="1">
      <alignment horizontal="center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 textRotation="90"/>
    </xf>
    <xf numFmtId="0" fontId="1" fillId="0" borderId="0" xfId="0" applyFont="1" applyAlignment="1">
      <alignment horizontal="center"/>
    </xf>
    <xf numFmtId="10" fontId="1" fillId="0" borderId="0" xfId="2" applyNumberFormat="1" applyFont="1" applyAlignment="1">
      <alignment horizontal="center"/>
    </xf>
  </cellXfs>
  <cellStyles count="4">
    <cellStyle name="Comma" xfId="1" builtinId="3"/>
    <cellStyle name="Hyperlink" xfId="3" builtinId="8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propertymetrics.com/blog/2014/09/30/how-not-to-use-npv-in-excel/" TargetMode="External"/><Relationship Id="rId1" Type="http://schemas.openxmlformats.org/officeDocument/2006/relationships/hyperlink" Target="http://www.propertymetrics.com/blog/2014/09/30/how-not-to-use-npv-in-excel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M35"/>
  <sheetViews>
    <sheetView tabSelected="1" workbookViewId="0">
      <selection activeCell="F12" sqref="F12"/>
    </sheetView>
  </sheetViews>
  <sheetFormatPr defaultRowHeight="15" x14ac:dyDescent="0.25"/>
  <cols>
    <col min="5" max="9" width="12.7109375" customWidth="1"/>
    <col min="10" max="10" width="11.5703125" bestFit="1" customWidth="1"/>
    <col min="11" max="11" width="15.7109375" customWidth="1"/>
    <col min="12" max="13" width="12.28515625" bestFit="1" customWidth="1"/>
  </cols>
  <sheetData>
    <row r="1" spans="3:13" ht="18.75" x14ac:dyDescent="0.3">
      <c r="C1" s="27" t="s">
        <v>28</v>
      </c>
      <c r="D1" s="27"/>
      <c r="E1" s="27"/>
      <c r="F1" s="27"/>
      <c r="G1" s="27"/>
      <c r="H1" s="27"/>
      <c r="I1" s="27"/>
      <c r="J1" s="27"/>
      <c r="K1" s="27"/>
      <c r="L1" s="27"/>
      <c r="M1" s="27"/>
    </row>
    <row r="2" spans="3:13" ht="18.75" x14ac:dyDescent="0.3">
      <c r="C2" s="22"/>
      <c r="F2" s="1"/>
      <c r="G2" s="1"/>
    </row>
    <row r="3" spans="3:13" ht="18.75" x14ac:dyDescent="0.3">
      <c r="C3" s="22"/>
      <c r="F3" s="1"/>
      <c r="G3" s="1"/>
    </row>
    <row r="4" spans="3:13" x14ac:dyDescent="0.25">
      <c r="E4" s="2" t="s">
        <v>12</v>
      </c>
      <c r="F4" s="9">
        <v>2015</v>
      </c>
      <c r="H4" s="29" t="s">
        <v>25</v>
      </c>
      <c r="I4" s="29"/>
    </row>
    <row r="5" spans="3:13" ht="18" x14ac:dyDescent="0.35">
      <c r="E5" s="2" t="s">
        <v>8</v>
      </c>
      <c r="F5" s="25">
        <v>0.1</v>
      </c>
      <c r="G5" s="1"/>
      <c r="H5" s="9" t="s">
        <v>16</v>
      </c>
      <c r="I5" s="3">
        <v>200000</v>
      </c>
    </row>
    <row r="6" spans="3:13" ht="18" x14ac:dyDescent="0.35">
      <c r="E6" s="2" t="s">
        <v>9</v>
      </c>
      <c r="F6" s="25">
        <v>0.05</v>
      </c>
      <c r="G6" s="1"/>
      <c r="H6" s="9" t="s">
        <v>17</v>
      </c>
      <c r="I6" s="3">
        <v>200000</v>
      </c>
    </row>
    <row r="7" spans="3:13" ht="18" x14ac:dyDescent="0.35">
      <c r="E7" s="2" t="s">
        <v>29</v>
      </c>
      <c r="F7" s="6">
        <v>500</v>
      </c>
      <c r="H7" s="9" t="s">
        <v>4</v>
      </c>
      <c r="I7" s="4">
        <f>I5+I6</f>
        <v>400000</v>
      </c>
    </row>
    <row r="8" spans="3:13" ht="18" x14ac:dyDescent="0.35">
      <c r="E8" s="2" t="s">
        <v>18</v>
      </c>
      <c r="F8" s="30">
        <v>0.35</v>
      </c>
      <c r="H8" s="5" t="s">
        <v>5</v>
      </c>
      <c r="I8" s="25">
        <v>0.15</v>
      </c>
    </row>
    <row r="9" spans="3:13" ht="18" x14ac:dyDescent="0.35">
      <c r="G9" s="1"/>
      <c r="H9" s="5" t="s">
        <v>6</v>
      </c>
      <c r="I9" s="25">
        <v>0.09</v>
      </c>
    </row>
    <row r="10" spans="3:13" x14ac:dyDescent="0.25">
      <c r="E10" s="2"/>
      <c r="F10" s="9"/>
      <c r="G10" s="1"/>
      <c r="H10" s="9" t="s">
        <v>3</v>
      </c>
      <c r="I10" s="25">
        <f>((I6/I7)*I8)+((I5/I7)*(I9)*(1-F8))</f>
        <v>0.10425</v>
      </c>
      <c r="J10" s="7"/>
    </row>
    <row r="11" spans="3:13" x14ac:dyDescent="0.25">
      <c r="E11" s="2" t="s">
        <v>21</v>
      </c>
      <c r="F11" s="15">
        <v>10000</v>
      </c>
    </row>
    <row r="12" spans="3:13" x14ac:dyDescent="0.25">
      <c r="K12" s="29" t="s">
        <v>22</v>
      </c>
      <c r="L12" s="29"/>
      <c r="M12" s="29"/>
    </row>
    <row r="13" spans="3:13" ht="18" x14ac:dyDescent="0.25">
      <c r="C13" s="14"/>
      <c r="D13" s="10" t="s">
        <v>15</v>
      </c>
      <c r="E13" s="11" t="s">
        <v>0</v>
      </c>
      <c r="F13" s="17" t="s">
        <v>11</v>
      </c>
      <c r="G13" s="18" t="s">
        <v>1</v>
      </c>
      <c r="H13" s="18" t="s">
        <v>2</v>
      </c>
      <c r="I13" s="18"/>
      <c r="K13" s="17" t="s">
        <v>11</v>
      </c>
      <c r="L13" s="18" t="s">
        <v>1</v>
      </c>
      <c r="M13" s="18" t="s">
        <v>2</v>
      </c>
    </row>
    <row r="14" spans="3:13" x14ac:dyDescent="0.25">
      <c r="C14" s="1" t="s">
        <v>12</v>
      </c>
      <c r="D14" s="10">
        <v>0</v>
      </c>
      <c r="E14" s="11">
        <f>F4</f>
        <v>2015</v>
      </c>
      <c r="F14" s="17"/>
      <c r="G14" s="18"/>
      <c r="H14" s="18"/>
      <c r="I14" s="18"/>
      <c r="J14" s="23">
        <v>42369</v>
      </c>
      <c r="K14" s="4">
        <f>-F11</f>
        <v>-10000</v>
      </c>
      <c r="L14" s="12">
        <f>(-F11/(1+$I$10)^$D14)</f>
        <v>-10000</v>
      </c>
      <c r="M14" s="4">
        <f>L14</f>
        <v>-10000</v>
      </c>
    </row>
    <row r="15" spans="3:13" x14ac:dyDescent="0.25">
      <c r="C15" s="28" t="s">
        <v>13</v>
      </c>
      <c r="D15" s="8">
        <v>1</v>
      </c>
      <c r="E15" s="11">
        <v>2016</v>
      </c>
      <c r="F15" s="19">
        <f>$F$7*(1+$F$5)</f>
        <v>550</v>
      </c>
      <c r="G15" s="19">
        <f>(F15/(1+$I$10)^$D15)</f>
        <v>498.07561693457097</v>
      </c>
      <c r="H15" s="20">
        <f>G15</f>
        <v>498.07561693457097</v>
      </c>
      <c r="I15" s="20"/>
      <c r="J15" s="23">
        <f>J14+366</f>
        <v>42735</v>
      </c>
      <c r="K15" s="4">
        <f>F15</f>
        <v>550</v>
      </c>
      <c r="L15" s="12">
        <f>(K15/(1+$I$10)^$D15)</f>
        <v>498.07561693457097</v>
      </c>
      <c r="M15" s="13">
        <f>M14+L15</f>
        <v>-9501.9243830654286</v>
      </c>
    </row>
    <row r="16" spans="3:13" x14ac:dyDescent="0.25">
      <c r="C16" s="28"/>
      <c r="D16" s="8">
        <f>1+D15</f>
        <v>2</v>
      </c>
      <c r="E16" s="11">
        <v>2017</v>
      </c>
      <c r="F16" s="19">
        <f>$F$15*(1+$F$5)</f>
        <v>605</v>
      </c>
      <c r="G16" s="19">
        <f>(F16/(1+$I$10)^$D16)</f>
        <v>496.15864036950705</v>
      </c>
      <c r="H16" s="20">
        <f>H15+G16</f>
        <v>994.23425730407803</v>
      </c>
      <c r="I16" s="20"/>
      <c r="J16" s="23">
        <f>J15+365</f>
        <v>43100</v>
      </c>
      <c r="K16" s="4">
        <f>F16</f>
        <v>605</v>
      </c>
      <c r="L16" s="12">
        <f>(K16/(1+$I$10)^$D16)</f>
        <v>496.15864036950705</v>
      </c>
      <c r="M16" s="13">
        <f t="shared" ref="M16:M19" si="0">M15+L16</f>
        <v>-9005.7657426959213</v>
      </c>
    </row>
    <row r="17" spans="3:13" x14ac:dyDescent="0.25">
      <c r="C17" s="28"/>
      <c r="D17" s="8">
        <f t="shared" ref="D17:D20" si="1">1+D16</f>
        <v>3</v>
      </c>
      <c r="E17" s="11">
        <v>2018</v>
      </c>
      <c r="F17" s="19">
        <f>$F$16*(1+$F$5)</f>
        <v>665.5</v>
      </c>
      <c r="G17" s="19">
        <f>(F17/(1+$I$10)^$D17)</f>
        <v>494.2490417989203</v>
      </c>
      <c r="H17" s="20">
        <f t="shared" ref="H17:H19" si="2">H16+G17</f>
        <v>1488.4832991029984</v>
      </c>
      <c r="I17" s="20"/>
      <c r="J17" s="23">
        <f t="shared" ref="J17:J18" si="3">J16+365</f>
        <v>43465</v>
      </c>
      <c r="K17" s="4">
        <f>F17</f>
        <v>665.5</v>
      </c>
      <c r="L17" s="12">
        <f>(K17/(1+$I$10)^$D17)</f>
        <v>494.2490417989203</v>
      </c>
      <c r="M17" s="13">
        <f t="shared" si="0"/>
        <v>-8511.5167008970002</v>
      </c>
    </row>
    <row r="18" spans="3:13" x14ac:dyDescent="0.25">
      <c r="C18" s="28"/>
      <c r="D18" s="8">
        <f t="shared" si="1"/>
        <v>4</v>
      </c>
      <c r="E18" s="11">
        <v>2019</v>
      </c>
      <c r="F18" s="19">
        <f>$F$17*(1+$F$5)</f>
        <v>732.05000000000007</v>
      </c>
      <c r="G18" s="19">
        <f>(F18/(1+$I$10)^$D18)</f>
        <v>492.34679282663569</v>
      </c>
      <c r="H18" s="20">
        <f t="shared" si="2"/>
        <v>1980.8300919296341</v>
      </c>
      <c r="I18" s="20"/>
      <c r="J18" s="23">
        <f t="shared" si="3"/>
        <v>43830</v>
      </c>
      <c r="K18" s="4">
        <f>F18</f>
        <v>732.05000000000007</v>
      </c>
      <c r="L18" s="12">
        <f>(K18/(1+$I$10)^$D18)</f>
        <v>492.34679282663569</v>
      </c>
      <c r="M18" s="13">
        <f t="shared" si="0"/>
        <v>-8019.1699080703647</v>
      </c>
    </row>
    <row r="19" spans="3:13" x14ac:dyDescent="0.25">
      <c r="C19" s="28"/>
      <c r="D19" s="8">
        <f t="shared" si="1"/>
        <v>5</v>
      </c>
      <c r="E19" s="11">
        <v>2020</v>
      </c>
      <c r="F19" s="19">
        <f>$F$18*(1+$F$5)</f>
        <v>805.25500000000011</v>
      </c>
      <c r="G19" s="19">
        <f>(F19/(1+$I$10)^$D19)</f>
        <v>490.45186516576797</v>
      </c>
      <c r="H19" s="20">
        <f t="shared" si="2"/>
        <v>2471.281957095402</v>
      </c>
      <c r="I19" s="20"/>
      <c r="J19" s="23">
        <f>J18+366</f>
        <v>44196</v>
      </c>
      <c r="K19" s="4">
        <f>F19+G23</f>
        <v>16390.835645161296</v>
      </c>
      <c r="L19" s="12">
        <f>(K19/(1+$I$10)^$D19)</f>
        <v>9983.0686103096668</v>
      </c>
      <c r="M19" s="13">
        <f t="shared" si="0"/>
        <v>1963.8987022393021</v>
      </c>
    </row>
    <row r="20" spans="3:13" ht="18" x14ac:dyDescent="0.35">
      <c r="C20" s="1" t="s">
        <v>14</v>
      </c>
      <c r="D20" s="8">
        <f t="shared" si="1"/>
        <v>6</v>
      </c>
      <c r="E20" s="11">
        <v>2021</v>
      </c>
      <c r="F20" s="19">
        <f>F19*(1+F6)</f>
        <v>845.51775000000021</v>
      </c>
      <c r="G20" s="19"/>
      <c r="H20" s="20"/>
      <c r="I20" s="20"/>
    </row>
    <row r="21" spans="3:13" x14ac:dyDescent="0.25">
      <c r="E21" s="11"/>
      <c r="F21" s="14"/>
      <c r="G21" s="14"/>
      <c r="H21" s="14"/>
      <c r="I21" s="14"/>
    </row>
    <row r="22" spans="3:13" ht="18" x14ac:dyDescent="0.35">
      <c r="F22" s="2" t="s">
        <v>1</v>
      </c>
      <c r="G22" s="4">
        <f>H19</f>
        <v>2471.281957095402</v>
      </c>
    </row>
    <row r="23" spans="3:13" ht="18" x14ac:dyDescent="0.35">
      <c r="F23" s="2" t="s">
        <v>10</v>
      </c>
      <c r="G23" s="3">
        <f>F20/(I10-F6)</f>
        <v>15585.580645161297</v>
      </c>
    </row>
    <row r="24" spans="3:13" ht="18" x14ac:dyDescent="0.35">
      <c r="F24" s="2" t="s">
        <v>7</v>
      </c>
      <c r="G24" s="3">
        <f>G23/((1+I10)^D19)</f>
        <v>9492.6167451438996</v>
      </c>
    </row>
    <row r="25" spans="3:13" ht="18" x14ac:dyDescent="0.35">
      <c r="F25" s="2" t="s">
        <v>30</v>
      </c>
      <c r="G25" s="4">
        <f>G22+G24</f>
        <v>11963.898702239301</v>
      </c>
    </row>
    <row r="27" spans="3:13" x14ac:dyDescent="0.25">
      <c r="F27" s="2" t="s">
        <v>19</v>
      </c>
      <c r="G27" s="3">
        <f>NPV(I10,K15:K19)+K14</f>
        <v>1963.8987022393012</v>
      </c>
    </row>
    <row r="28" spans="3:13" x14ac:dyDescent="0.25">
      <c r="F28" s="2" t="s">
        <v>20</v>
      </c>
      <c r="G28" s="16">
        <f>IRR(K14:K19)</f>
        <v>0.14850207713551322</v>
      </c>
    </row>
    <row r="29" spans="3:13" x14ac:dyDescent="0.25">
      <c r="F29" s="2" t="s">
        <v>31</v>
      </c>
      <c r="G29" s="16">
        <f>MIRR(K14:K19,I10,I10)</f>
        <v>0.14456893216962419</v>
      </c>
    </row>
    <row r="31" spans="3:13" x14ac:dyDescent="0.25">
      <c r="F31" s="2" t="s">
        <v>26</v>
      </c>
      <c r="G31" s="3">
        <f>XNPV(I10,K14:K19,J14:J19)</f>
        <v>1957.9375060910643</v>
      </c>
    </row>
    <row r="32" spans="3:13" x14ac:dyDescent="0.25">
      <c r="F32" s="2" t="s">
        <v>27</v>
      </c>
      <c r="G32" s="24">
        <f>XIRR(K14:K19,J14:J19)</f>
        <v>0.14832764267921453</v>
      </c>
    </row>
    <row r="34" spans="5:10" x14ac:dyDescent="0.25">
      <c r="E34" s="26" t="s">
        <v>23</v>
      </c>
      <c r="F34" s="26"/>
      <c r="G34" s="26"/>
      <c r="H34" s="26"/>
      <c r="I34" s="26"/>
      <c r="J34" s="26"/>
    </row>
    <row r="35" spans="5:10" x14ac:dyDescent="0.25">
      <c r="E35" s="21" t="s">
        <v>24</v>
      </c>
    </row>
  </sheetData>
  <mergeCells count="5">
    <mergeCell ref="E34:J34"/>
    <mergeCell ref="C1:M1"/>
    <mergeCell ref="C15:C19"/>
    <mergeCell ref="K12:M12"/>
    <mergeCell ref="H4:I4"/>
  </mergeCells>
  <hyperlinks>
    <hyperlink ref="E35" r:id="rId1"/>
    <hyperlink ref="E34" r:id="rId2"/>
  </hyperlinks>
  <pageMargins left="0.7" right="0.7" top="0.75" bottom="0.75" header="0.3" footer="0.3"/>
  <pageSetup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VAL, NPV, IRR</vt:lpstr>
    </vt:vector>
  </TitlesOfParts>
  <Company>Westminster College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Anyone</dc:creator>
  <cp:lastModifiedBy>Anyone</cp:lastModifiedBy>
  <cp:lastPrinted>2016-02-15T21:39:56Z</cp:lastPrinted>
  <dcterms:created xsi:type="dcterms:W3CDTF">2015-09-01T21:21:28Z</dcterms:created>
  <dcterms:modified xsi:type="dcterms:W3CDTF">2017-10-18T17:06:33Z</dcterms:modified>
</cp:coreProperties>
</file>